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G upload web\BG 6-2021\BG UPLOAD 6-21\"/>
    </mc:Choice>
  </mc:AlternateContent>
  <xr:revisionPtr revIDLastSave="0" documentId="13_ncr:1_{21B7137B-3721-4BCD-AE75-ED18A1EE4B37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  <sheet name="Sheet2" sheetId="2" r:id="rId2"/>
    <sheet name="Sheet3" sheetId="3" r:id="rId3"/>
  </sheets>
  <calcPr calcId="181029"/>
</workbook>
</file>

<file path=xl/calcChain.xml><?xml version="1.0" encoding="utf-8"?>
<calcChain xmlns="http://schemas.openxmlformats.org/spreadsheetml/2006/main">
  <c r="M45" i="1" l="1"/>
  <c r="L45" i="1"/>
  <c r="K45" i="1"/>
  <c r="J45" i="1"/>
  <c r="I45" i="1"/>
  <c r="H45" i="1"/>
  <c r="G45" i="1"/>
  <c r="F45" i="1"/>
  <c r="H18" i="2" l="1"/>
  <c r="F39" i="1"/>
  <c r="G39" i="1"/>
  <c r="H39" i="1"/>
  <c r="I39" i="1"/>
  <c r="J39" i="1"/>
  <c r="K39" i="1"/>
  <c r="L39" i="1"/>
  <c r="M39" i="1"/>
  <c r="F38" i="1"/>
  <c r="G38" i="1"/>
  <c r="H38" i="1"/>
  <c r="I38" i="1"/>
  <c r="J38" i="1"/>
  <c r="K38" i="1"/>
  <c r="L38" i="1"/>
  <c r="M38" i="1"/>
  <c r="F37" i="1"/>
  <c r="G37" i="1"/>
  <c r="H37" i="1"/>
  <c r="I37" i="1"/>
  <c r="J37" i="1"/>
  <c r="K37" i="1"/>
  <c r="L37" i="1"/>
  <c r="M37" i="1"/>
  <c r="F36" i="1"/>
  <c r="G36" i="1"/>
  <c r="H36" i="1"/>
  <c r="I36" i="1"/>
  <c r="J36" i="1"/>
  <c r="K36" i="1"/>
  <c r="L36" i="1"/>
  <c r="M36" i="1"/>
  <c r="G27" i="3"/>
  <c r="H27" i="3"/>
  <c r="I27" i="3"/>
  <c r="J27" i="3"/>
  <c r="K27" i="3"/>
  <c r="G25" i="3"/>
  <c r="H25" i="3"/>
  <c r="I25" i="3"/>
  <c r="J25" i="3"/>
  <c r="K25" i="3"/>
  <c r="G23" i="3"/>
  <c r="H23" i="3"/>
  <c r="I23" i="3"/>
  <c r="J23" i="3"/>
  <c r="K23" i="3"/>
  <c r="G21" i="3"/>
  <c r="H21" i="3"/>
  <c r="I21" i="3"/>
  <c r="J21" i="3"/>
  <c r="K21" i="3"/>
  <c r="L92" i="3"/>
  <c r="I92" i="3" s="1"/>
  <c r="K92" i="3"/>
  <c r="H92" i="3"/>
  <c r="G92" i="3"/>
  <c r="L91" i="3"/>
  <c r="K91" i="3" s="1"/>
  <c r="J91" i="3"/>
  <c r="I91" i="3"/>
  <c r="L90" i="3"/>
  <c r="I90" i="3" s="1"/>
  <c r="L89" i="3"/>
  <c r="K89" i="3" s="1"/>
  <c r="J89" i="3"/>
  <c r="G89" i="3"/>
  <c r="L86" i="3"/>
  <c r="I86" i="3" s="1"/>
  <c r="L85" i="3"/>
  <c r="K85" i="3" s="1"/>
  <c r="L84" i="3"/>
  <c r="I84" i="3" s="1"/>
  <c r="L83" i="3"/>
  <c r="G83" i="3" s="1"/>
  <c r="L80" i="3"/>
  <c r="I80" i="3" s="1"/>
  <c r="L79" i="3"/>
  <c r="K79" i="3" s="1"/>
  <c r="L78" i="3"/>
  <c r="I78" i="3" s="1"/>
  <c r="L77" i="3"/>
  <c r="G77" i="3" s="1"/>
  <c r="L75" i="3"/>
  <c r="I75" i="3" s="1"/>
  <c r="L74" i="3"/>
  <c r="K74" i="3" s="1"/>
  <c r="L73" i="3"/>
  <c r="I73" i="3" s="1"/>
  <c r="L72" i="3"/>
  <c r="G72" i="3" s="1"/>
  <c r="L71" i="3"/>
  <c r="I71" i="3" s="1"/>
  <c r="L70" i="3"/>
  <c r="K70" i="3" s="1"/>
  <c r="L67" i="3"/>
  <c r="I67" i="3" s="1"/>
  <c r="L66" i="3"/>
  <c r="G66" i="3" s="1"/>
  <c r="L65" i="3"/>
  <c r="I65" i="3" s="1"/>
  <c r="L64" i="3"/>
  <c r="K64" i="3" s="1"/>
  <c r="L63" i="3"/>
  <c r="I63" i="3" s="1"/>
  <c r="L59" i="3"/>
  <c r="G59" i="3" s="1"/>
  <c r="L58" i="3"/>
  <c r="I58" i="3" s="1"/>
  <c r="L57" i="3"/>
  <c r="K57" i="3" s="1"/>
  <c r="L56" i="3"/>
  <c r="I56" i="3" s="1"/>
  <c r="L55" i="3"/>
  <c r="G55" i="3" s="1"/>
  <c r="L54" i="3"/>
  <c r="I54" i="3" s="1"/>
  <c r="L53" i="3"/>
  <c r="L50" i="3"/>
  <c r="H50" i="3" s="1"/>
  <c r="L49" i="3"/>
  <c r="J49" i="3" s="1"/>
  <c r="L48" i="3"/>
  <c r="G48" i="3" s="1"/>
  <c r="L47" i="3"/>
  <c r="J47" i="3" s="1"/>
  <c r="L46" i="3"/>
  <c r="H46" i="3" s="1"/>
  <c r="L45" i="3"/>
  <c r="J45" i="3" s="1"/>
  <c r="L44" i="3"/>
  <c r="G44" i="3" s="1"/>
  <c r="L43" i="3"/>
  <c r="L40" i="3"/>
  <c r="H40" i="3" s="1"/>
  <c r="L39" i="3"/>
  <c r="K39" i="3" s="1"/>
  <c r="L38" i="3"/>
  <c r="I38" i="3" s="1"/>
  <c r="L37" i="3"/>
  <c r="G37" i="3" s="1"/>
  <c r="L36" i="3"/>
  <c r="H36" i="3" s="1"/>
  <c r="L35" i="3"/>
  <c r="K35" i="3" s="1"/>
  <c r="L34" i="3"/>
  <c r="I34" i="3" s="1"/>
  <c r="L33" i="3"/>
  <c r="G33" i="3" s="1"/>
  <c r="L32" i="3"/>
  <c r="H32" i="3" s="1"/>
  <c r="L31" i="3"/>
  <c r="K31" i="3" s="1"/>
  <c r="I30" i="3"/>
  <c r="K28" i="3"/>
  <c r="J28" i="3"/>
  <c r="I28" i="3"/>
  <c r="H28" i="3"/>
  <c r="G28" i="3"/>
  <c r="K26" i="3"/>
  <c r="J26" i="3"/>
  <c r="I26" i="3"/>
  <c r="H26" i="3"/>
  <c r="G26" i="3"/>
  <c r="K24" i="3"/>
  <c r="J24" i="3"/>
  <c r="I24" i="3"/>
  <c r="H24" i="3"/>
  <c r="G24" i="3"/>
  <c r="K22" i="3"/>
  <c r="J22" i="3"/>
  <c r="I22" i="3"/>
  <c r="H22" i="3"/>
  <c r="G22" i="3"/>
  <c r="K20" i="3"/>
  <c r="J20" i="3"/>
  <c r="I20" i="3"/>
  <c r="H20" i="3"/>
  <c r="G20" i="3"/>
  <c r="K16" i="3"/>
  <c r="J16" i="3"/>
  <c r="I16" i="3"/>
  <c r="H16" i="3"/>
  <c r="G16" i="3"/>
  <c r="K15" i="3"/>
  <c r="J15" i="3"/>
  <c r="I15" i="3"/>
  <c r="H15" i="3"/>
  <c r="G15" i="3"/>
  <c r="K14" i="3"/>
  <c r="J14" i="3"/>
  <c r="I14" i="3"/>
  <c r="H14" i="3"/>
  <c r="G14" i="3"/>
  <c r="K13" i="3"/>
  <c r="J13" i="3"/>
  <c r="I13" i="3"/>
  <c r="H13" i="3"/>
  <c r="G13" i="3"/>
  <c r="K12" i="3"/>
  <c r="J12" i="3"/>
  <c r="I12" i="3"/>
  <c r="H12" i="3"/>
  <c r="G12" i="3"/>
  <c r="K11" i="3"/>
  <c r="J11" i="3"/>
  <c r="I11" i="3"/>
  <c r="H11" i="3"/>
  <c r="G11" i="3"/>
  <c r="K10" i="3"/>
  <c r="J10" i="3"/>
  <c r="I10" i="3"/>
  <c r="H10" i="3"/>
  <c r="G10" i="3"/>
  <c r="K9" i="3"/>
  <c r="J9" i="3"/>
  <c r="I9" i="3"/>
  <c r="H9" i="3"/>
  <c r="G9" i="3"/>
  <c r="M329" i="1"/>
  <c r="L329" i="1"/>
  <c r="K329" i="1"/>
  <c r="J329" i="1"/>
  <c r="I329" i="1"/>
  <c r="H329" i="1"/>
  <c r="G329" i="1"/>
  <c r="F329" i="1"/>
  <c r="I33" i="2"/>
  <c r="J33" i="2"/>
  <c r="K33" i="2"/>
  <c r="L33" i="2"/>
  <c r="M33" i="2"/>
  <c r="N33" i="2"/>
  <c r="O33" i="2"/>
  <c r="P33" i="2"/>
  <c r="H6" i="2"/>
  <c r="G71" i="3" l="1"/>
  <c r="G39" i="3"/>
  <c r="H48" i="3"/>
  <c r="K56" i="3"/>
  <c r="K73" i="3"/>
  <c r="H55" i="3"/>
  <c r="G30" i="3"/>
  <c r="I37" i="3"/>
  <c r="G67" i="3"/>
  <c r="G40" i="3"/>
  <c r="H54" i="3"/>
  <c r="G58" i="3"/>
  <c r="G65" i="3"/>
  <c r="K84" i="3"/>
  <c r="K48" i="3"/>
  <c r="G54" i="3"/>
  <c r="K67" i="3"/>
  <c r="K44" i="3"/>
  <c r="H44" i="3"/>
  <c r="K50" i="3"/>
  <c r="I66" i="3"/>
  <c r="G38" i="3"/>
  <c r="H47" i="3"/>
  <c r="I59" i="3"/>
  <c r="G47" i="3"/>
  <c r="J50" i="3"/>
  <c r="I55" i="3"/>
  <c r="H59" i="3"/>
  <c r="H66" i="3"/>
  <c r="K78" i="3"/>
  <c r="G86" i="3"/>
  <c r="G50" i="3"/>
  <c r="K40" i="3"/>
  <c r="H58" i="3"/>
  <c r="H65" i="3"/>
  <c r="H77" i="3"/>
  <c r="J46" i="3"/>
  <c r="I46" i="3"/>
  <c r="I70" i="3"/>
  <c r="J72" i="3"/>
  <c r="K75" i="3"/>
  <c r="I79" i="3"/>
  <c r="K86" i="3"/>
  <c r="I36" i="3"/>
  <c r="J38" i="3"/>
  <c r="I47" i="3"/>
  <c r="K54" i="3"/>
  <c r="I57" i="3"/>
  <c r="J59" i="3"/>
  <c r="K65" i="3"/>
  <c r="I72" i="3"/>
  <c r="H75" i="3"/>
  <c r="I83" i="3"/>
  <c r="H86" i="3"/>
  <c r="K90" i="3"/>
  <c r="H38" i="3"/>
  <c r="H72" i="3"/>
  <c r="G75" i="3"/>
  <c r="H83" i="3"/>
  <c r="K34" i="3"/>
  <c r="J44" i="3"/>
  <c r="J48" i="3"/>
  <c r="K71" i="3"/>
  <c r="I74" i="3"/>
  <c r="J77" i="3"/>
  <c r="K80" i="3"/>
  <c r="I85" i="3"/>
  <c r="I89" i="3"/>
  <c r="H34" i="3"/>
  <c r="K37" i="3"/>
  <c r="I39" i="3"/>
  <c r="I44" i="3"/>
  <c r="K46" i="3"/>
  <c r="I48" i="3"/>
  <c r="J55" i="3"/>
  <c r="K58" i="3"/>
  <c r="I64" i="3"/>
  <c r="J66" i="3"/>
  <c r="H71" i="3"/>
  <c r="I77" i="3"/>
  <c r="H80" i="3"/>
  <c r="H89" i="3"/>
  <c r="G80" i="3"/>
  <c r="K63" i="3"/>
  <c r="G32" i="3"/>
  <c r="K36" i="3"/>
  <c r="K38" i="3"/>
  <c r="G46" i="3"/>
  <c r="J83" i="3"/>
  <c r="I45" i="3"/>
  <c r="I49" i="3"/>
  <c r="H56" i="3"/>
  <c r="J57" i="3"/>
  <c r="H63" i="3"/>
  <c r="J64" i="3"/>
  <c r="H67" i="3"/>
  <c r="J70" i="3"/>
  <c r="H73" i="3"/>
  <c r="J74" i="3"/>
  <c r="H78" i="3"/>
  <c r="J79" i="3"/>
  <c r="H84" i="3"/>
  <c r="J85" i="3"/>
  <c r="H90" i="3"/>
  <c r="H45" i="3"/>
  <c r="H49" i="3"/>
  <c r="G73" i="3"/>
  <c r="G78" i="3"/>
  <c r="G84" i="3"/>
  <c r="G90" i="3"/>
  <c r="G63" i="3"/>
  <c r="K47" i="3"/>
  <c r="G49" i="3"/>
  <c r="I50" i="3"/>
  <c r="J54" i="3"/>
  <c r="H57" i="3"/>
  <c r="J58" i="3"/>
  <c r="H64" i="3"/>
  <c r="J65" i="3"/>
  <c r="H70" i="3"/>
  <c r="J71" i="3"/>
  <c r="H74" i="3"/>
  <c r="J75" i="3"/>
  <c r="H79" i="3"/>
  <c r="J80" i="3"/>
  <c r="H85" i="3"/>
  <c r="J86" i="3"/>
  <c r="H91" i="3"/>
  <c r="J92" i="3"/>
  <c r="G56" i="3"/>
  <c r="G45" i="3"/>
  <c r="K55" i="3"/>
  <c r="G57" i="3"/>
  <c r="K59" i="3"/>
  <c r="G64" i="3"/>
  <c r="K66" i="3"/>
  <c r="G70" i="3"/>
  <c r="K72" i="3"/>
  <c r="G74" i="3"/>
  <c r="K77" i="3"/>
  <c r="G79" i="3"/>
  <c r="K83" i="3"/>
  <c r="G85" i="3"/>
  <c r="G91" i="3"/>
  <c r="J56" i="3"/>
  <c r="J63" i="3"/>
  <c r="J67" i="3"/>
  <c r="J73" i="3"/>
  <c r="J78" i="3"/>
  <c r="J84" i="3"/>
  <c r="J90" i="3"/>
  <c r="K45" i="3"/>
  <c r="K49" i="3"/>
  <c r="K33" i="3"/>
  <c r="I35" i="3"/>
  <c r="G31" i="3"/>
  <c r="H33" i="3"/>
  <c r="K30" i="3"/>
  <c r="K32" i="3"/>
  <c r="J34" i="3"/>
  <c r="J36" i="3"/>
  <c r="I40" i="3"/>
  <c r="J30" i="3"/>
  <c r="J32" i="3"/>
  <c r="H30" i="3"/>
  <c r="I32" i="3"/>
  <c r="G34" i="3"/>
  <c r="G36" i="3"/>
  <c r="I31" i="3"/>
  <c r="I33" i="3"/>
  <c r="G35" i="3"/>
  <c r="H37" i="3"/>
  <c r="J31" i="3"/>
  <c r="J35" i="3"/>
  <c r="J39" i="3"/>
  <c r="H31" i="3"/>
  <c r="H35" i="3"/>
  <c r="H39" i="3"/>
  <c r="J40" i="3"/>
  <c r="J33" i="3"/>
  <c r="J37" i="3"/>
  <c r="F64" i="1"/>
  <c r="G64" i="1"/>
  <c r="H64" i="1"/>
  <c r="I64" i="1"/>
  <c r="J64" i="1"/>
  <c r="K64" i="1"/>
  <c r="L64" i="1"/>
  <c r="M64" i="1"/>
  <c r="I41" i="2" l="1"/>
  <c r="J41" i="2"/>
  <c r="K41" i="2"/>
  <c r="L41" i="2"/>
  <c r="M41" i="2"/>
  <c r="N41" i="2"/>
  <c r="O41" i="2"/>
  <c r="P41" i="2"/>
  <c r="H8" i="2"/>
  <c r="O8" i="2" s="1"/>
  <c r="H9" i="2"/>
  <c r="P9" i="2" s="1"/>
  <c r="H10" i="2"/>
  <c r="P10" i="2" s="1"/>
  <c r="H11" i="2"/>
  <c r="I11" i="2" s="1"/>
  <c r="H12" i="2"/>
  <c r="O12" i="2" s="1"/>
  <c r="H13" i="2"/>
  <c r="I13" i="2" s="1"/>
  <c r="H14" i="2"/>
  <c r="K14" i="2" s="1"/>
  <c r="H15" i="2"/>
  <c r="M15" i="2" s="1"/>
  <c r="H16" i="2"/>
  <c r="M16" i="2" s="1"/>
  <c r="H17" i="2"/>
  <c r="I17" i="2" s="1"/>
  <c r="P18" i="2"/>
  <c r="H19" i="2"/>
  <c r="O19" i="2" s="1"/>
  <c r="H20" i="2"/>
  <c r="P20" i="2" s="1"/>
  <c r="H21" i="2"/>
  <c r="I21" i="2" s="1"/>
  <c r="H22" i="2"/>
  <c r="K22" i="2" s="1"/>
  <c r="H23" i="2"/>
  <c r="O23" i="2" s="1"/>
  <c r="H24" i="2"/>
  <c r="I24" i="2" s="1"/>
  <c r="H25" i="2"/>
  <c r="I25" i="2" s="1"/>
  <c r="H26" i="2"/>
  <c r="P26" i="2" s="1"/>
  <c r="H27" i="2"/>
  <c r="P27" i="2" s="1"/>
  <c r="H30" i="2"/>
  <c r="O30" i="2" s="1"/>
  <c r="H31" i="2"/>
  <c r="I31" i="2" s="1"/>
  <c r="L28" i="2"/>
  <c r="L29" i="2"/>
  <c r="M34" i="2"/>
  <c r="H7" i="2"/>
  <c r="P7" i="2" s="1"/>
  <c r="K46" i="2"/>
  <c r="K47" i="2"/>
  <c r="K48" i="2"/>
  <c r="K49" i="2"/>
  <c r="K50" i="2"/>
  <c r="K51" i="2"/>
  <c r="K52" i="2"/>
  <c r="K53" i="2"/>
  <c r="K54" i="2"/>
  <c r="K56" i="2"/>
  <c r="K57" i="2"/>
  <c r="K58" i="2"/>
  <c r="K45" i="2"/>
  <c r="L48" i="2"/>
  <c r="L49" i="2"/>
  <c r="L50" i="2"/>
  <c r="L51" i="2"/>
  <c r="L52" i="2"/>
  <c r="L53" i="2"/>
  <c r="L54" i="2"/>
  <c r="L56" i="2"/>
  <c r="L57" i="2"/>
  <c r="L58" i="2"/>
  <c r="L47" i="2"/>
  <c r="L46" i="2"/>
  <c r="L45" i="2"/>
  <c r="I46" i="2"/>
  <c r="I47" i="2"/>
  <c r="I48" i="2"/>
  <c r="I49" i="2"/>
  <c r="I50" i="2"/>
  <c r="I51" i="2"/>
  <c r="I52" i="2"/>
  <c r="I53" i="2"/>
  <c r="I54" i="2"/>
  <c r="I56" i="2"/>
  <c r="I57" i="2"/>
  <c r="I58" i="2"/>
  <c r="I45" i="2"/>
  <c r="P12" i="2"/>
  <c r="O13" i="2"/>
  <c r="O16" i="2"/>
  <c r="P16" i="2"/>
  <c r="O21" i="2"/>
  <c r="O24" i="2"/>
  <c r="O31" i="2"/>
  <c r="O32" i="2"/>
  <c r="P32" i="2"/>
  <c r="O35" i="2"/>
  <c r="P35" i="2"/>
  <c r="O36" i="2"/>
  <c r="P36" i="2"/>
  <c r="O37" i="2"/>
  <c r="P37" i="2"/>
  <c r="O38" i="2"/>
  <c r="P38" i="2"/>
  <c r="O39" i="2"/>
  <c r="P39" i="2"/>
  <c r="O40" i="2"/>
  <c r="P40" i="2"/>
  <c r="M7" i="2"/>
  <c r="M8" i="2"/>
  <c r="M11" i="2"/>
  <c r="M18" i="2"/>
  <c r="M24" i="2"/>
  <c r="M26" i="2"/>
  <c r="M30" i="2"/>
  <c r="M32" i="2"/>
  <c r="M35" i="2"/>
  <c r="M36" i="2"/>
  <c r="M37" i="2"/>
  <c r="M38" i="2"/>
  <c r="M39" i="2"/>
  <c r="M40" i="2"/>
  <c r="L9" i="2"/>
  <c r="L10" i="2"/>
  <c r="L11" i="2"/>
  <c r="L13" i="2"/>
  <c r="L17" i="2"/>
  <c r="L19" i="2"/>
  <c r="L20" i="2"/>
  <c r="L21" i="2"/>
  <c r="L22" i="2"/>
  <c r="L25" i="2"/>
  <c r="L26" i="2"/>
  <c r="L30" i="2"/>
  <c r="L32" i="2"/>
  <c r="L35" i="2"/>
  <c r="L36" i="2"/>
  <c r="L37" i="2"/>
  <c r="L38" i="2"/>
  <c r="L39" i="2"/>
  <c r="L40" i="2"/>
  <c r="K7" i="2"/>
  <c r="K15" i="2"/>
  <c r="K16" i="2"/>
  <c r="K30" i="2"/>
  <c r="K32" i="2"/>
  <c r="K35" i="2"/>
  <c r="K36" i="2"/>
  <c r="K37" i="2"/>
  <c r="K38" i="2"/>
  <c r="K39" i="2"/>
  <c r="K40" i="2"/>
  <c r="J15" i="2"/>
  <c r="J16" i="2"/>
  <c r="J30" i="2"/>
  <c r="J32" i="2"/>
  <c r="J35" i="2"/>
  <c r="J36" i="2"/>
  <c r="J37" i="2"/>
  <c r="J38" i="2"/>
  <c r="J39" i="2"/>
  <c r="J40" i="2"/>
  <c r="J7" i="2"/>
  <c r="I8" i="2"/>
  <c r="I20" i="2"/>
  <c r="I32" i="2"/>
  <c r="I35" i="2"/>
  <c r="I36" i="2"/>
  <c r="I37" i="2"/>
  <c r="I38" i="2"/>
  <c r="I39" i="2"/>
  <c r="I40" i="2"/>
  <c r="F340" i="1"/>
  <c r="F341" i="1"/>
  <c r="F342" i="1"/>
  <c r="F343" i="1"/>
  <c r="F344" i="1"/>
  <c r="F345" i="1"/>
  <c r="F339" i="1"/>
  <c r="F320" i="1"/>
  <c r="F321" i="1"/>
  <c r="F322" i="1"/>
  <c r="F323" i="1"/>
  <c r="F324" i="1"/>
  <c r="F325" i="1"/>
  <c r="F319" i="1"/>
  <c r="F299" i="1"/>
  <c r="F300" i="1"/>
  <c r="F301" i="1"/>
  <c r="F304" i="1"/>
  <c r="F305" i="1"/>
  <c r="F306" i="1"/>
  <c r="F298" i="1"/>
  <c r="F293" i="1"/>
  <c r="F294" i="1"/>
  <c r="F295" i="1"/>
  <c r="F292" i="1"/>
  <c r="F287" i="1"/>
  <c r="F288" i="1"/>
  <c r="F289" i="1"/>
  <c r="F286" i="1"/>
  <c r="F283" i="1"/>
  <c r="F282" i="1"/>
  <c r="F277" i="1"/>
  <c r="F278" i="1"/>
  <c r="F279" i="1"/>
  <c r="F276" i="1"/>
  <c r="F261" i="1"/>
  <c r="F262" i="1"/>
  <c r="F263" i="1"/>
  <c r="F260" i="1"/>
  <c r="F256" i="1"/>
  <c r="F257" i="1"/>
  <c r="F258" i="1"/>
  <c r="F255" i="1"/>
  <c r="F250" i="1"/>
  <c r="F249" i="1"/>
  <c r="F247" i="1"/>
  <c r="F246" i="1"/>
  <c r="F223" i="1"/>
  <c r="F224" i="1"/>
  <c r="F225" i="1"/>
  <c r="F231" i="1"/>
  <c r="F232" i="1"/>
  <c r="F233" i="1"/>
  <c r="F234" i="1"/>
  <c r="F235" i="1"/>
  <c r="F236" i="1"/>
  <c r="F222" i="1"/>
  <c r="F142" i="1"/>
  <c r="F143" i="1"/>
  <c r="F144" i="1"/>
  <c r="F141" i="1"/>
  <c r="F137" i="1"/>
  <c r="F138" i="1"/>
  <c r="F139" i="1"/>
  <c r="F136" i="1"/>
  <c r="F130" i="1"/>
  <c r="F131" i="1"/>
  <c r="F132" i="1"/>
  <c r="F133" i="1"/>
  <c r="F129" i="1"/>
  <c r="F104" i="1"/>
  <c r="F105" i="1"/>
  <c r="F106" i="1"/>
  <c r="F107" i="1"/>
  <c r="F103" i="1"/>
  <c r="F96" i="1"/>
  <c r="F95" i="1"/>
  <c r="F86" i="1"/>
  <c r="F87" i="1"/>
  <c r="F88" i="1"/>
  <c r="F89" i="1"/>
  <c r="F90" i="1"/>
  <c r="F91" i="1"/>
  <c r="F85" i="1"/>
  <c r="F46" i="1"/>
  <c r="F47" i="1"/>
  <c r="F48" i="1"/>
  <c r="F49" i="1"/>
  <c r="F50" i="1"/>
  <c r="F52" i="1"/>
  <c r="F55" i="1"/>
  <c r="F56" i="1"/>
  <c r="F57" i="1"/>
  <c r="F58" i="1"/>
  <c r="F59" i="1"/>
  <c r="F61" i="1"/>
  <c r="F62" i="1"/>
  <c r="F63" i="1"/>
  <c r="F32" i="1"/>
  <c r="F33" i="1"/>
  <c r="F34" i="1"/>
  <c r="F35" i="1"/>
  <c r="F31" i="1"/>
  <c r="G287" i="1"/>
  <c r="H287" i="1"/>
  <c r="I287" i="1"/>
  <c r="J287" i="1"/>
  <c r="K287" i="1"/>
  <c r="L287" i="1"/>
  <c r="M287" i="1"/>
  <c r="G288" i="1"/>
  <c r="H288" i="1"/>
  <c r="I288" i="1"/>
  <c r="J288" i="1"/>
  <c r="K288" i="1"/>
  <c r="L288" i="1"/>
  <c r="M288" i="1"/>
  <c r="G289" i="1"/>
  <c r="H289" i="1"/>
  <c r="I289" i="1"/>
  <c r="J289" i="1"/>
  <c r="K289" i="1"/>
  <c r="L289" i="1"/>
  <c r="M289" i="1"/>
  <c r="F291" i="1"/>
  <c r="G291" i="1"/>
  <c r="H291" i="1"/>
  <c r="I291" i="1"/>
  <c r="J291" i="1"/>
  <c r="K291" i="1"/>
  <c r="L291" i="1"/>
  <c r="M291" i="1"/>
  <c r="G292" i="1"/>
  <c r="H292" i="1"/>
  <c r="I292" i="1"/>
  <c r="J292" i="1"/>
  <c r="K292" i="1"/>
  <c r="L292" i="1"/>
  <c r="M292" i="1"/>
  <c r="G293" i="1"/>
  <c r="H293" i="1"/>
  <c r="I293" i="1"/>
  <c r="J293" i="1"/>
  <c r="K293" i="1"/>
  <c r="L293" i="1"/>
  <c r="M293" i="1"/>
  <c r="G294" i="1"/>
  <c r="H294" i="1"/>
  <c r="I294" i="1"/>
  <c r="J294" i="1"/>
  <c r="K294" i="1"/>
  <c r="L294" i="1"/>
  <c r="M294" i="1"/>
  <c r="G295" i="1"/>
  <c r="H295" i="1"/>
  <c r="I295" i="1"/>
  <c r="J295" i="1"/>
  <c r="K295" i="1"/>
  <c r="L295" i="1"/>
  <c r="M295" i="1"/>
  <c r="F297" i="1"/>
  <c r="G297" i="1"/>
  <c r="H297" i="1"/>
  <c r="I297" i="1"/>
  <c r="J297" i="1"/>
  <c r="K297" i="1"/>
  <c r="L297" i="1"/>
  <c r="M297" i="1"/>
  <c r="G298" i="1"/>
  <c r="H298" i="1"/>
  <c r="I298" i="1"/>
  <c r="J298" i="1"/>
  <c r="K298" i="1"/>
  <c r="L298" i="1"/>
  <c r="M298" i="1"/>
  <c r="G299" i="1"/>
  <c r="H299" i="1"/>
  <c r="I299" i="1"/>
  <c r="J299" i="1"/>
  <c r="K299" i="1"/>
  <c r="L299" i="1"/>
  <c r="M299" i="1"/>
  <c r="G300" i="1"/>
  <c r="H300" i="1"/>
  <c r="I300" i="1"/>
  <c r="J300" i="1"/>
  <c r="K300" i="1"/>
  <c r="L300" i="1"/>
  <c r="M300" i="1"/>
  <c r="G301" i="1"/>
  <c r="H301" i="1"/>
  <c r="I301" i="1"/>
  <c r="J301" i="1"/>
  <c r="K301" i="1"/>
  <c r="L301" i="1"/>
  <c r="M301" i="1"/>
  <c r="G304" i="1"/>
  <c r="H304" i="1"/>
  <c r="I304" i="1"/>
  <c r="J304" i="1"/>
  <c r="K304" i="1"/>
  <c r="L304" i="1"/>
  <c r="M304" i="1"/>
  <c r="G305" i="1"/>
  <c r="H305" i="1"/>
  <c r="I305" i="1"/>
  <c r="J305" i="1"/>
  <c r="K305" i="1"/>
  <c r="L305" i="1"/>
  <c r="M305" i="1"/>
  <c r="G306" i="1"/>
  <c r="H306" i="1"/>
  <c r="I306" i="1"/>
  <c r="J306" i="1"/>
  <c r="K306" i="1"/>
  <c r="L306" i="1"/>
  <c r="M306" i="1"/>
  <c r="F318" i="1"/>
  <c r="G318" i="1"/>
  <c r="H318" i="1"/>
  <c r="I318" i="1"/>
  <c r="J318" i="1"/>
  <c r="K318" i="1"/>
  <c r="L318" i="1"/>
  <c r="M318" i="1"/>
  <c r="G319" i="1"/>
  <c r="H319" i="1"/>
  <c r="I319" i="1"/>
  <c r="J319" i="1"/>
  <c r="K319" i="1"/>
  <c r="L319" i="1"/>
  <c r="M319" i="1"/>
  <c r="G320" i="1"/>
  <c r="H320" i="1"/>
  <c r="I320" i="1"/>
  <c r="J320" i="1"/>
  <c r="K320" i="1"/>
  <c r="L320" i="1"/>
  <c r="M320" i="1"/>
  <c r="G321" i="1"/>
  <c r="H321" i="1"/>
  <c r="I321" i="1"/>
  <c r="J321" i="1"/>
  <c r="K321" i="1"/>
  <c r="L321" i="1"/>
  <c r="M321" i="1"/>
  <c r="G322" i="1"/>
  <c r="H322" i="1"/>
  <c r="I322" i="1"/>
  <c r="J322" i="1"/>
  <c r="K322" i="1"/>
  <c r="L322" i="1"/>
  <c r="M322" i="1"/>
  <c r="G323" i="1"/>
  <c r="H323" i="1"/>
  <c r="I323" i="1"/>
  <c r="J323" i="1"/>
  <c r="K323" i="1"/>
  <c r="L323" i="1"/>
  <c r="M323" i="1"/>
  <c r="G324" i="1"/>
  <c r="H324" i="1"/>
  <c r="I324" i="1"/>
  <c r="J324" i="1"/>
  <c r="K324" i="1"/>
  <c r="L324" i="1"/>
  <c r="M324" i="1"/>
  <c r="G325" i="1"/>
  <c r="H325" i="1"/>
  <c r="I325" i="1"/>
  <c r="J325" i="1"/>
  <c r="K325" i="1"/>
  <c r="L325" i="1"/>
  <c r="M325" i="1"/>
  <c r="F338" i="1"/>
  <c r="G338" i="1"/>
  <c r="H338" i="1"/>
  <c r="I338" i="1"/>
  <c r="J338" i="1"/>
  <c r="K338" i="1"/>
  <c r="L338" i="1"/>
  <c r="M338" i="1"/>
  <c r="G339" i="1"/>
  <c r="H339" i="1"/>
  <c r="I339" i="1"/>
  <c r="J339" i="1"/>
  <c r="K339" i="1"/>
  <c r="L339" i="1"/>
  <c r="M339" i="1"/>
  <c r="G340" i="1"/>
  <c r="H340" i="1"/>
  <c r="I340" i="1"/>
  <c r="J340" i="1"/>
  <c r="K340" i="1"/>
  <c r="L340" i="1"/>
  <c r="M340" i="1"/>
  <c r="G341" i="1"/>
  <c r="H341" i="1"/>
  <c r="I341" i="1"/>
  <c r="J341" i="1"/>
  <c r="K341" i="1"/>
  <c r="L341" i="1"/>
  <c r="M341" i="1"/>
  <c r="G342" i="1"/>
  <c r="H342" i="1"/>
  <c r="I342" i="1"/>
  <c r="J342" i="1"/>
  <c r="K342" i="1"/>
  <c r="L342" i="1"/>
  <c r="M342" i="1"/>
  <c r="G343" i="1"/>
  <c r="H343" i="1"/>
  <c r="I343" i="1"/>
  <c r="J343" i="1"/>
  <c r="K343" i="1"/>
  <c r="L343" i="1"/>
  <c r="M343" i="1"/>
  <c r="G344" i="1"/>
  <c r="H344" i="1"/>
  <c r="I344" i="1"/>
  <c r="J344" i="1"/>
  <c r="K344" i="1"/>
  <c r="L344" i="1"/>
  <c r="M344" i="1"/>
  <c r="G345" i="1"/>
  <c r="H345" i="1"/>
  <c r="I345" i="1"/>
  <c r="J345" i="1"/>
  <c r="K345" i="1"/>
  <c r="L345" i="1"/>
  <c r="M345" i="1"/>
  <c r="M286" i="1"/>
  <c r="L286" i="1"/>
  <c r="K286" i="1"/>
  <c r="J286" i="1"/>
  <c r="I286" i="1"/>
  <c r="H286" i="1"/>
  <c r="G286" i="1"/>
  <c r="G283" i="1"/>
  <c r="H283" i="1"/>
  <c r="I283" i="1"/>
  <c r="J283" i="1"/>
  <c r="K283" i="1"/>
  <c r="L283" i="1"/>
  <c r="M283" i="1"/>
  <c r="M282" i="1"/>
  <c r="L282" i="1"/>
  <c r="K282" i="1"/>
  <c r="J282" i="1"/>
  <c r="I282" i="1"/>
  <c r="H282" i="1"/>
  <c r="G282" i="1"/>
  <c r="G277" i="1"/>
  <c r="H277" i="1"/>
  <c r="I277" i="1"/>
  <c r="J277" i="1"/>
  <c r="K277" i="1"/>
  <c r="L277" i="1"/>
  <c r="M277" i="1"/>
  <c r="G278" i="1"/>
  <c r="H278" i="1"/>
  <c r="I278" i="1"/>
  <c r="J278" i="1"/>
  <c r="K278" i="1"/>
  <c r="L278" i="1"/>
  <c r="M278" i="1"/>
  <c r="G279" i="1"/>
  <c r="H279" i="1"/>
  <c r="I279" i="1"/>
  <c r="J279" i="1"/>
  <c r="K279" i="1"/>
  <c r="L279" i="1"/>
  <c r="M279" i="1"/>
  <c r="M276" i="1"/>
  <c r="L276" i="1"/>
  <c r="K276" i="1"/>
  <c r="J276" i="1"/>
  <c r="I276" i="1"/>
  <c r="H276" i="1"/>
  <c r="G276" i="1"/>
  <c r="G261" i="1"/>
  <c r="H261" i="1"/>
  <c r="I261" i="1"/>
  <c r="J261" i="1"/>
  <c r="K261" i="1"/>
  <c r="L261" i="1"/>
  <c r="M261" i="1"/>
  <c r="G262" i="1"/>
  <c r="H262" i="1"/>
  <c r="I262" i="1"/>
  <c r="J262" i="1"/>
  <c r="K262" i="1"/>
  <c r="L262" i="1"/>
  <c r="M262" i="1"/>
  <c r="G263" i="1"/>
  <c r="H263" i="1"/>
  <c r="I263" i="1"/>
  <c r="J263" i="1"/>
  <c r="K263" i="1"/>
  <c r="L263" i="1"/>
  <c r="M263" i="1"/>
  <c r="M260" i="1"/>
  <c r="L260" i="1"/>
  <c r="K260" i="1"/>
  <c r="J260" i="1"/>
  <c r="I260" i="1"/>
  <c r="H260" i="1"/>
  <c r="G260" i="1"/>
  <c r="G256" i="1"/>
  <c r="H256" i="1"/>
  <c r="I256" i="1"/>
  <c r="J256" i="1"/>
  <c r="K256" i="1"/>
  <c r="L256" i="1"/>
  <c r="M256" i="1"/>
  <c r="G257" i="1"/>
  <c r="H257" i="1"/>
  <c r="I257" i="1"/>
  <c r="J257" i="1"/>
  <c r="K257" i="1"/>
  <c r="L257" i="1"/>
  <c r="M257" i="1"/>
  <c r="G258" i="1"/>
  <c r="H258" i="1"/>
  <c r="I258" i="1"/>
  <c r="J258" i="1"/>
  <c r="K258" i="1"/>
  <c r="L258" i="1"/>
  <c r="M258" i="1"/>
  <c r="M255" i="1"/>
  <c r="L255" i="1"/>
  <c r="K255" i="1"/>
  <c r="J255" i="1"/>
  <c r="I255" i="1"/>
  <c r="H255" i="1"/>
  <c r="G255" i="1"/>
  <c r="G250" i="1"/>
  <c r="H250" i="1"/>
  <c r="I250" i="1"/>
  <c r="J250" i="1"/>
  <c r="K250" i="1"/>
  <c r="L250" i="1"/>
  <c r="M250" i="1"/>
  <c r="M249" i="1"/>
  <c r="L249" i="1"/>
  <c r="K249" i="1"/>
  <c r="J249" i="1"/>
  <c r="I249" i="1"/>
  <c r="H249" i="1"/>
  <c r="G249" i="1"/>
  <c r="G247" i="1"/>
  <c r="H247" i="1"/>
  <c r="I247" i="1"/>
  <c r="J247" i="1"/>
  <c r="K247" i="1"/>
  <c r="L247" i="1"/>
  <c r="M247" i="1"/>
  <c r="M246" i="1"/>
  <c r="L246" i="1"/>
  <c r="K246" i="1"/>
  <c r="J246" i="1"/>
  <c r="I246" i="1"/>
  <c r="H246" i="1"/>
  <c r="G246" i="1"/>
  <c r="G223" i="1"/>
  <c r="H223" i="1"/>
  <c r="I223" i="1"/>
  <c r="J223" i="1"/>
  <c r="K223" i="1"/>
  <c r="L223" i="1"/>
  <c r="M223" i="1"/>
  <c r="G224" i="1"/>
  <c r="H224" i="1"/>
  <c r="I224" i="1"/>
  <c r="J224" i="1"/>
  <c r="K224" i="1"/>
  <c r="L224" i="1"/>
  <c r="M224" i="1"/>
  <c r="G225" i="1"/>
  <c r="H225" i="1"/>
  <c r="I225" i="1"/>
  <c r="J225" i="1"/>
  <c r="K225" i="1"/>
  <c r="L225" i="1"/>
  <c r="M225" i="1"/>
  <c r="G231" i="1"/>
  <c r="H231" i="1"/>
  <c r="I231" i="1"/>
  <c r="J231" i="1"/>
  <c r="K231" i="1"/>
  <c r="L231" i="1"/>
  <c r="M231" i="1"/>
  <c r="G232" i="1"/>
  <c r="H232" i="1"/>
  <c r="I232" i="1"/>
  <c r="J232" i="1"/>
  <c r="K232" i="1"/>
  <c r="L232" i="1"/>
  <c r="M232" i="1"/>
  <c r="G233" i="1"/>
  <c r="H233" i="1"/>
  <c r="I233" i="1"/>
  <c r="J233" i="1"/>
  <c r="K233" i="1"/>
  <c r="L233" i="1"/>
  <c r="M233" i="1"/>
  <c r="G234" i="1"/>
  <c r="H234" i="1"/>
  <c r="I234" i="1"/>
  <c r="J234" i="1"/>
  <c r="K234" i="1"/>
  <c r="L234" i="1"/>
  <c r="M234" i="1"/>
  <c r="G235" i="1"/>
  <c r="H235" i="1"/>
  <c r="I235" i="1"/>
  <c r="J235" i="1"/>
  <c r="K235" i="1"/>
  <c r="L235" i="1"/>
  <c r="M235" i="1"/>
  <c r="G236" i="1"/>
  <c r="H236" i="1"/>
  <c r="I236" i="1"/>
  <c r="J236" i="1"/>
  <c r="K236" i="1"/>
  <c r="L236" i="1"/>
  <c r="M236" i="1"/>
  <c r="M222" i="1"/>
  <c r="L222" i="1"/>
  <c r="K222" i="1"/>
  <c r="J222" i="1"/>
  <c r="I222" i="1"/>
  <c r="H222" i="1"/>
  <c r="G222" i="1"/>
  <c r="G142" i="1"/>
  <c r="H142" i="1"/>
  <c r="I142" i="1"/>
  <c r="J142" i="1"/>
  <c r="K142" i="1"/>
  <c r="L142" i="1"/>
  <c r="M142" i="1"/>
  <c r="G143" i="1"/>
  <c r="H143" i="1"/>
  <c r="I143" i="1"/>
  <c r="J143" i="1"/>
  <c r="K143" i="1"/>
  <c r="L143" i="1"/>
  <c r="M143" i="1"/>
  <c r="G144" i="1"/>
  <c r="H144" i="1"/>
  <c r="I144" i="1"/>
  <c r="J144" i="1"/>
  <c r="K144" i="1"/>
  <c r="L144" i="1"/>
  <c r="M144" i="1"/>
  <c r="M141" i="1"/>
  <c r="L141" i="1"/>
  <c r="K141" i="1"/>
  <c r="J141" i="1"/>
  <c r="I141" i="1"/>
  <c r="H141" i="1"/>
  <c r="G141" i="1"/>
  <c r="G137" i="1"/>
  <c r="H137" i="1"/>
  <c r="I137" i="1"/>
  <c r="J137" i="1"/>
  <c r="K137" i="1"/>
  <c r="L137" i="1"/>
  <c r="M137" i="1"/>
  <c r="G138" i="1"/>
  <c r="H138" i="1"/>
  <c r="I138" i="1"/>
  <c r="J138" i="1"/>
  <c r="K138" i="1"/>
  <c r="L138" i="1"/>
  <c r="M138" i="1"/>
  <c r="G139" i="1"/>
  <c r="H139" i="1"/>
  <c r="I139" i="1"/>
  <c r="J139" i="1"/>
  <c r="K139" i="1"/>
  <c r="L139" i="1"/>
  <c r="M139" i="1"/>
  <c r="M136" i="1"/>
  <c r="L136" i="1"/>
  <c r="K136" i="1"/>
  <c r="J136" i="1"/>
  <c r="I136" i="1"/>
  <c r="H136" i="1"/>
  <c r="G136" i="1"/>
  <c r="G130" i="1"/>
  <c r="H130" i="1"/>
  <c r="I130" i="1"/>
  <c r="J130" i="1"/>
  <c r="K130" i="1"/>
  <c r="L130" i="1"/>
  <c r="M130" i="1"/>
  <c r="G131" i="1"/>
  <c r="H131" i="1"/>
  <c r="I131" i="1"/>
  <c r="J131" i="1"/>
  <c r="K131" i="1"/>
  <c r="L131" i="1"/>
  <c r="M131" i="1"/>
  <c r="G132" i="1"/>
  <c r="H132" i="1"/>
  <c r="I132" i="1"/>
  <c r="J132" i="1"/>
  <c r="K132" i="1"/>
  <c r="L132" i="1"/>
  <c r="M132" i="1"/>
  <c r="G133" i="1"/>
  <c r="H133" i="1"/>
  <c r="I133" i="1"/>
  <c r="J133" i="1"/>
  <c r="K133" i="1"/>
  <c r="L133" i="1"/>
  <c r="M133" i="1"/>
  <c r="M129" i="1"/>
  <c r="L129" i="1"/>
  <c r="K129" i="1"/>
  <c r="J129" i="1"/>
  <c r="I129" i="1"/>
  <c r="H129" i="1"/>
  <c r="G129" i="1"/>
  <c r="G104" i="1"/>
  <c r="H104" i="1"/>
  <c r="I104" i="1"/>
  <c r="J104" i="1"/>
  <c r="K104" i="1"/>
  <c r="L104" i="1"/>
  <c r="M104" i="1"/>
  <c r="G105" i="1"/>
  <c r="H105" i="1"/>
  <c r="I105" i="1"/>
  <c r="J105" i="1"/>
  <c r="K105" i="1"/>
  <c r="L105" i="1"/>
  <c r="M105" i="1"/>
  <c r="G106" i="1"/>
  <c r="H106" i="1"/>
  <c r="I106" i="1"/>
  <c r="J106" i="1"/>
  <c r="K106" i="1"/>
  <c r="L106" i="1"/>
  <c r="M106" i="1"/>
  <c r="G107" i="1"/>
  <c r="H107" i="1"/>
  <c r="I107" i="1"/>
  <c r="J107" i="1"/>
  <c r="K107" i="1"/>
  <c r="L107" i="1"/>
  <c r="M107" i="1"/>
  <c r="M103" i="1"/>
  <c r="L103" i="1"/>
  <c r="K103" i="1"/>
  <c r="J103" i="1"/>
  <c r="I103" i="1"/>
  <c r="H103" i="1"/>
  <c r="G103" i="1"/>
  <c r="G96" i="1"/>
  <c r="H96" i="1"/>
  <c r="I96" i="1"/>
  <c r="J96" i="1"/>
  <c r="K96" i="1"/>
  <c r="L96" i="1"/>
  <c r="M96" i="1"/>
  <c r="M95" i="1"/>
  <c r="L95" i="1"/>
  <c r="K95" i="1"/>
  <c r="J95" i="1"/>
  <c r="I95" i="1"/>
  <c r="H95" i="1"/>
  <c r="G95" i="1"/>
  <c r="G86" i="1"/>
  <c r="H86" i="1"/>
  <c r="I86" i="1"/>
  <c r="J86" i="1"/>
  <c r="K86" i="1"/>
  <c r="L86" i="1"/>
  <c r="M86" i="1"/>
  <c r="G87" i="1"/>
  <c r="H87" i="1"/>
  <c r="I87" i="1"/>
  <c r="J87" i="1"/>
  <c r="K87" i="1"/>
  <c r="L87" i="1"/>
  <c r="M87" i="1"/>
  <c r="G88" i="1"/>
  <c r="H88" i="1"/>
  <c r="I88" i="1"/>
  <c r="J88" i="1"/>
  <c r="K88" i="1"/>
  <c r="L88" i="1"/>
  <c r="M88" i="1"/>
  <c r="G89" i="1"/>
  <c r="H89" i="1"/>
  <c r="I89" i="1"/>
  <c r="J89" i="1"/>
  <c r="K89" i="1"/>
  <c r="L89" i="1"/>
  <c r="M89" i="1"/>
  <c r="G90" i="1"/>
  <c r="H90" i="1"/>
  <c r="I90" i="1"/>
  <c r="J90" i="1"/>
  <c r="K90" i="1"/>
  <c r="L90" i="1"/>
  <c r="M90" i="1"/>
  <c r="G91" i="1"/>
  <c r="H91" i="1"/>
  <c r="I91" i="1"/>
  <c r="J91" i="1"/>
  <c r="K91" i="1"/>
  <c r="L91" i="1"/>
  <c r="M91" i="1"/>
  <c r="M85" i="1"/>
  <c r="L85" i="1"/>
  <c r="K85" i="1"/>
  <c r="J85" i="1"/>
  <c r="I85" i="1"/>
  <c r="H85" i="1"/>
  <c r="G85" i="1"/>
  <c r="G46" i="1"/>
  <c r="H46" i="1"/>
  <c r="I46" i="1"/>
  <c r="J46" i="1"/>
  <c r="K46" i="1"/>
  <c r="L46" i="1"/>
  <c r="M46" i="1"/>
  <c r="G47" i="1"/>
  <c r="H47" i="1"/>
  <c r="I47" i="1"/>
  <c r="J47" i="1"/>
  <c r="K47" i="1"/>
  <c r="L47" i="1"/>
  <c r="M47" i="1"/>
  <c r="G48" i="1"/>
  <c r="H48" i="1"/>
  <c r="I48" i="1"/>
  <c r="J48" i="1"/>
  <c r="K48" i="1"/>
  <c r="L48" i="1"/>
  <c r="M48" i="1"/>
  <c r="G49" i="1"/>
  <c r="H49" i="1"/>
  <c r="I49" i="1"/>
  <c r="J49" i="1"/>
  <c r="K49" i="1"/>
  <c r="L49" i="1"/>
  <c r="M49" i="1"/>
  <c r="G50" i="1"/>
  <c r="H50" i="1"/>
  <c r="I50" i="1"/>
  <c r="J50" i="1"/>
  <c r="K50" i="1"/>
  <c r="L50" i="1"/>
  <c r="M50" i="1"/>
  <c r="G52" i="1"/>
  <c r="H52" i="1"/>
  <c r="I52" i="1"/>
  <c r="J52" i="1"/>
  <c r="K52" i="1"/>
  <c r="L52" i="1"/>
  <c r="M52" i="1"/>
  <c r="G55" i="1"/>
  <c r="H55" i="1"/>
  <c r="I55" i="1"/>
  <c r="J55" i="1"/>
  <c r="K55" i="1"/>
  <c r="L55" i="1"/>
  <c r="M55" i="1"/>
  <c r="G56" i="1"/>
  <c r="H56" i="1"/>
  <c r="I56" i="1"/>
  <c r="J56" i="1"/>
  <c r="K56" i="1"/>
  <c r="L56" i="1"/>
  <c r="M56" i="1"/>
  <c r="G57" i="1"/>
  <c r="H57" i="1"/>
  <c r="I57" i="1"/>
  <c r="J57" i="1"/>
  <c r="K57" i="1"/>
  <c r="L57" i="1"/>
  <c r="M57" i="1"/>
  <c r="G58" i="1"/>
  <c r="H58" i="1"/>
  <c r="I58" i="1"/>
  <c r="J58" i="1"/>
  <c r="K58" i="1"/>
  <c r="L58" i="1"/>
  <c r="M58" i="1"/>
  <c r="G59" i="1"/>
  <c r="H59" i="1"/>
  <c r="I59" i="1"/>
  <c r="J59" i="1"/>
  <c r="K59" i="1"/>
  <c r="L59" i="1"/>
  <c r="M59" i="1"/>
  <c r="G61" i="1"/>
  <c r="H61" i="1"/>
  <c r="I61" i="1"/>
  <c r="J61" i="1"/>
  <c r="K61" i="1"/>
  <c r="L61" i="1"/>
  <c r="M61" i="1"/>
  <c r="G62" i="1"/>
  <c r="H62" i="1"/>
  <c r="I62" i="1"/>
  <c r="J62" i="1"/>
  <c r="K62" i="1"/>
  <c r="L62" i="1"/>
  <c r="M62" i="1"/>
  <c r="G63" i="1"/>
  <c r="H63" i="1"/>
  <c r="I63" i="1"/>
  <c r="J63" i="1"/>
  <c r="K63" i="1"/>
  <c r="L63" i="1"/>
  <c r="M63" i="1"/>
  <c r="G32" i="1"/>
  <c r="H32" i="1"/>
  <c r="I32" i="1"/>
  <c r="J32" i="1"/>
  <c r="K32" i="1"/>
  <c r="L32" i="1"/>
  <c r="M32" i="1"/>
  <c r="G33" i="1"/>
  <c r="H33" i="1"/>
  <c r="I33" i="1"/>
  <c r="J33" i="1"/>
  <c r="K33" i="1"/>
  <c r="L33" i="1"/>
  <c r="M33" i="1"/>
  <c r="G34" i="1"/>
  <c r="H34" i="1"/>
  <c r="I34" i="1"/>
  <c r="J34" i="1"/>
  <c r="K34" i="1"/>
  <c r="L34" i="1"/>
  <c r="M34" i="1"/>
  <c r="G35" i="1"/>
  <c r="H35" i="1"/>
  <c r="I35" i="1"/>
  <c r="J35" i="1"/>
  <c r="K35" i="1"/>
  <c r="L35" i="1"/>
  <c r="M35" i="1"/>
  <c r="G31" i="1"/>
  <c r="H31" i="1"/>
  <c r="I31" i="1"/>
  <c r="J31" i="1"/>
  <c r="K31" i="1"/>
  <c r="L31" i="1"/>
  <c r="M31" i="1"/>
  <c r="N7" i="2"/>
  <c r="N8" i="2"/>
  <c r="N12" i="2"/>
  <c r="N13" i="2"/>
  <c r="N16" i="2"/>
  <c r="N20" i="2"/>
  <c r="N21" i="2"/>
  <c r="N24" i="2"/>
  <c r="N28" i="2"/>
  <c r="N32" i="2"/>
  <c r="N34" i="2"/>
  <c r="N35" i="2"/>
  <c r="N36" i="2"/>
  <c r="N37" i="2"/>
  <c r="N38" i="2"/>
  <c r="N39" i="2"/>
  <c r="N40" i="2"/>
  <c r="J45" i="2"/>
  <c r="J46" i="2"/>
  <c r="J47" i="2"/>
  <c r="J48" i="2"/>
  <c r="J49" i="2"/>
  <c r="J50" i="2"/>
  <c r="J51" i="2"/>
  <c r="J52" i="2"/>
  <c r="J53" i="2"/>
  <c r="J54" i="2"/>
  <c r="J56" i="2"/>
  <c r="J57" i="2"/>
  <c r="J58" i="2"/>
  <c r="N9" i="2"/>
  <c r="N17" i="2"/>
  <c r="N25" i="2"/>
  <c r="N30" i="2"/>
  <c r="H55" i="2"/>
  <c r="K55" i="2" s="1"/>
  <c r="G254" i="1"/>
  <c r="G275" i="1"/>
  <c r="P6" i="2"/>
  <c r="I19" i="2" l="1"/>
  <c r="J11" i="2"/>
  <c r="K11" i="2"/>
  <c r="M19" i="2"/>
  <c r="P19" i="2"/>
  <c r="P15" i="2"/>
  <c r="P11" i="2"/>
  <c r="I15" i="2"/>
  <c r="J19" i="2"/>
  <c r="K19" i="2"/>
  <c r="L15" i="2"/>
  <c r="O15" i="2"/>
  <c r="O11" i="2"/>
  <c r="I27" i="2"/>
  <c r="P23" i="2"/>
  <c r="L18" i="2"/>
  <c r="L16" i="2"/>
  <c r="I16" i="2"/>
  <c r="L14" i="2"/>
  <c r="M14" i="2"/>
  <c r="L12" i="2"/>
  <c r="K12" i="2"/>
  <c r="J12" i="2"/>
  <c r="M12" i="2"/>
  <c r="J8" i="2"/>
  <c r="L8" i="2"/>
  <c r="P8" i="2"/>
  <c r="K8" i="2"/>
  <c r="M22" i="2"/>
  <c r="J27" i="2"/>
  <c r="M27" i="2"/>
  <c r="K27" i="2"/>
  <c r="L27" i="2"/>
  <c r="O27" i="2"/>
  <c r="L24" i="2"/>
  <c r="P24" i="2"/>
  <c r="J24" i="2"/>
  <c r="K24" i="2"/>
  <c r="O25" i="2"/>
  <c r="K23" i="2"/>
  <c r="J23" i="2"/>
  <c r="M23" i="2"/>
  <c r="I23" i="2"/>
  <c r="L23" i="2"/>
  <c r="J6" i="2"/>
  <c r="K20" i="2"/>
  <c r="L6" i="2"/>
  <c r="L31" i="2"/>
  <c r="N6" i="2"/>
  <c r="P30" i="2"/>
  <c r="I55" i="2"/>
  <c r="L55" i="2"/>
  <c r="M6" i="2"/>
  <c r="L7" i="2"/>
  <c r="O17" i="2"/>
  <c r="I7" i="2"/>
  <c r="I30" i="2"/>
  <c r="I12" i="2"/>
  <c r="J20" i="2"/>
  <c r="M20" i="2"/>
  <c r="M10" i="2"/>
  <c r="I6" i="2"/>
  <c r="K6" i="2"/>
  <c r="O20" i="2"/>
  <c r="O7" i="2"/>
  <c r="I22" i="2"/>
  <c r="I14" i="2"/>
  <c r="M25" i="2"/>
  <c r="M17" i="2"/>
  <c r="M9" i="2"/>
  <c r="J25" i="2"/>
  <c r="J17" i="2"/>
  <c r="J9" i="2"/>
  <c r="K25" i="2"/>
  <c r="K17" i="2"/>
  <c r="K9" i="2"/>
  <c r="P31" i="2"/>
  <c r="P25" i="2"/>
  <c r="P21" i="2"/>
  <c r="P17" i="2"/>
  <c r="P13" i="2"/>
  <c r="O9" i="2"/>
  <c r="I9" i="2"/>
  <c r="J26" i="2"/>
  <c r="J18" i="2"/>
  <c r="J10" i="2"/>
  <c r="K26" i="2"/>
  <c r="K18" i="2"/>
  <c r="K10" i="2"/>
  <c r="O26" i="2"/>
  <c r="O22" i="2"/>
  <c r="O18" i="2"/>
  <c r="O14" i="2"/>
  <c r="O10" i="2"/>
  <c r="I26" i="2"/>
  <c r="I18" i="2"/>
  <c r="I10" i="2"/>
  <c r="M31" i="2"/>
  <c r="M21" i="2"/>
  <c r="M13" i="2"/>
  <c r="P22" i="2"/>
  <c r="P14" i="2"/>
  <c r="J31" i="2"/>
  <c r="J21" i="2"/>
  <c r="J13" i="2"/>
  <c r="K31" i="2"/>
  <c r="K21" i="2"/>
  <c r="K13" i="2"/>
  <c r="J22" i="2"/>
  <c r="J14" i="2"/>
  <c r="J28" i="2"/>
  <c r="O28" i="2"/>
  <c r="I28" i="2"/>
  <c r="N29" i="2"/>
  <c r="I29" i="2"/>
  <c r="J34" i="2"/>
  <c r="K28" i="2"/>
  <c r="M28" i="2"/>
  <c r="O34" i="2"/>
  <c r="O29" i="2"/>
  <c r="P28" i="2"/>
  <c r="K29" i="2"/>
  <c r="L34" i="2"/>
  <c r="M29" i="2"/>
  <c r="P34" i="2"/>
  <c r="P29" i="2"/>
  <c r="I34" i="2"/>
  <c r="J29" i="2"/>
  <c r="K34" i="2"/>
  <c r="N31" i="2"/>
  <c r="N27" i="2"/>
  <c r="N23" i="2"/>
  <c r="N19" i="2"/>
  <c r="N15" i="2"/>
  <c r="N11" i="2"/>
  <c r="J55" i="2"/>
  <c r="N26" i="2"/>
  <c r="N22" i="2"/>
  <c r="N18" i="2"/>
  <c r="N14" i="2"/>
  <c r="N10" i="2"/>
  <c r="O6" i="2"/>
</calcChain>
</file>

<file path=xl/sharedStrings.xml><?xml version="1.0" encoding="utf-8"?>
<sst xmlns="http://schemas.openxmlformats.org/spreadsheetml/2006/main" count="1936" uniqueCount="808">
  <si>
    <t>MÃ</t>
  </si>
  <si>
    <t>CÔNG SUẤT</t>
  </si>
  <si>
    <t>QUANG THÔNG</t>
  </si>
  <si>
    <t>QUY CÁCH</t>
  </si>
  <si>
    <t xml:space="preserve">HÌNH </t>
  </si>
  <si>
    <t>3W</t>
  </si>
  <si>
    <t>300 lm</t>
  </si>
  <si>
    <t>LBS-5T-5V</t>
  </si>
  <si>
    <t>5W</t>
  </si>
  <si>
    <t>420lm</t>
  </si>
  <si>
    <t>5w</t>
  </si>
  <si>
    <t>340lm</t>
  </si>
  <si>
    <t>ø60*112</t>
  </si>
  <si>
    <t>7w</t>
  </si>
  <si>
    <t>650lm</t>
  </si>
  <si>
    <t>9w</t>
  </si>
  <si>
    <t>820lm</t>
  </si>
  <si>
    <t>12w</t>
  </si>
  <si>
    <t>1300lm</t>
  </si>
  <si>
    <t>ø80*153</t>
  </si>
  <si>
    <t>20W</t>
  </si>
  <si>
    <t>1800lm</t>
  </si>
  <si>
    <t>ø80*150</t>
  </si>
  <si>
    <t>30w</t>
  </si>
  <si>
    <t>2700lm</t>
  </si>
  <si>
    <t>ø100*185</t>
  </si>
  <si>
    <t>40w</t>
  </si>
  <si>
    <t>3600lm</t>
  </si>
  <si>
    <t>ø118*205</t>
  </si>
  <si>
    <t>6W</t>
  </si>
  <si>
    <t>ø120*25
đục lỗ 105mm</t>
  </si>
  <si>
    <t>ø150*25
đục lỗ 130mm</t>
  </si>
  <si>
    <t>ø170*25
đục lỗ 150mm</t>
  </si>
  <si>
    <t>15w</t>
  </si>
  <si>
    <t>ø190*25
đục lỗ 180mm</t>
  </si>
  <si>
    <t>18w</t>
  </si>
  <si>
    <t>1500lm</t>
  </si>
  <si>
    <t>ø225*25
đục lỗ 205mm</t>
  </si>
  <si>
    <t>SPL-6T-6V</t>
  </si>
  <si>
    <t>SPL-9T-9V</t>
  </si>
  <si>
    <t>SPL-12T-12V</t>
  </si>
  <si>
    <t>SPL-15T-15V</t>
  </si>
  <si>
    <t>SPL-18T-18V</t>
  </si>
  <si>
    <t>SRPL-6T-6V</t>
  </si>
  <si>
    <t>6w</t>
  </si>
  <si>
    <t>ø120*35</t>
  </si>
  <si>
    <t>SRPL-12T-12V</t>
  </si>
  <si>
    <t>12W</t>
  </si>
  <si>
    <t>ø170*35</t>
  </si>
  <si>
    <t>SRPL-18T-18V</t>
  </si>
  <si>
    <t>SSPL-6T-6V</t>
  </si>
  <si>
    <t>18W</t>
  </si>
  <si>
    <t>SSPL-12T-12V</t>
  </si>
  <si>
    <t>SSPL-18T-18V</t>
  </si>
  <si>
    <t xml:space="preserve">ĐÈN LED PANEL VUÔNG NỔI  AS 2800-3200K , 6000-6500K   </t>
  </si>
  <si>
    <t>ĐÈN PANEL PHẲNG   AS: 2800-3200K , 6000-6500K</t>
  </si>
  <si>
    <t>FPL-3030T-3030V</t>
  </si>
  <si>
    <t>80w</t>
  </si>
  <si>
    <t>LT8-60T-60V</t>
  </si>
  <si>
    <t>10W</t>
  </si>
  <si>
    <t>950lm</t>
  </si>
  <si>
    <t>0.6M</t>
  </si>
  <si>
    <t>LT8-120T-120V</t>
  </si>
  <si>
    <t>1850lm</t>
  </si>
  <si>
    <t>1.2m</t>
  </si>
  <si>
    <t>MLT-110T-110V</t>
  </si>
  <si>
    <t>1*10W</t>
  </si>
  <si>
    <t>MLT-210T-210V</t>
  </si>
  <si>
    <t>2*10W</t>
  </si>
  <si>
    <t>MLT-120T-120V</t>
  </si>
  <si>
    <t>1*20W</t>
  </si>
  <si>
    <t>100-240VAC</t>
  </si>
  <si>
    <t>1.2M</t>
  </si>
  <si>
    <t>MLT-220T-220V</t>
  </si>
  <si>
    <t>2*20W</t>
  </si>
  <si>
    <t>EMDK-110</t>
  </si>
  <si>
    <t>EMDK-210</t>
  </si>
  <si>
    <t>EMDK-120</t>
  </si>
  <si>
    <t>EMDK-220</t>
  </si>
  <si>
    <t>662*86*90MM</t>
  </si>
  <si>
    <t>LWP-118T-118V</t>
  </si>
  <si>
    <t>LWP-218T-218V</t>
  </si>
  <si>
    <t>LWP-136T-136V</t>
  </si>
  <si>
    <t>LWP-236T-236V</t>
  </si>
  <si>
    <t>662*125*90MM</t>
  </si>
  <si>
    <t>1265*86*90MM</t>
  </si>
  <si>
    <t>1265*126*90MM</t>
  </si>
  <si>
    <t>BỘ LED T8 PHẢN QUANG ÂM TRẦN</t>
  </si>
  <si>
    <t>MATL-210T-210V</t>
  </si>
  <si>
    <t>MATL-310T-310V</t>
  </si>
  <si>
    <t>3*10W</t>
  </si>
  <si>
    <t>605*300*83mm</t>
  </si>
  <si>
    <t>MATL-220T-220V</t>
  </si>
  <si>
    <t>1215*300*83mm</t>
  </si>
  <si>
    <t>MATL-320T-320V</t>
  </si>
  <si>
    <t>3*20W</t>
  </si>
  <si>
    <t>1215*605*83mm</t>
  </si>
  <si>
    <t>FLD-10T-10V</t>
  </si>
  <si>
    <t>FLD-20T-20V</t>
  </si>
  <si>
    <t>20w</t>
  </si>
  <si>
    <t>FLD-30T-30V</t>
  </si>
  <si>
    <t>FLD-50T-50V</t>
  </si>
  <si>
    <t>50w</t>
  </si>
  <si>
    <t>ĐÈN LED NHÀ XƯỞNG   LED HIGH BAY</t>
  </si>
  <si>
    <t>ĐÈN PHA LED   FLOOD LIGHT</t>
  </si>
  <si>
    <t>HBL-100T</t>
  </si>
  <si>
    <t>HBL-150T</t>
  </si>
  <si>
    <t>HBL-200T</t>
  </si>
  <si>
    <t>100w</t>
  </si>
  <si>
    <t>150w</t>
  </si>
  <si>
    <t>200w</t>
  </si>
  <si>
    <t xml:space="preserve">MÁNG ĐÈN LED TUBE MỎNG </t>
  </si>
  <si>
    <t>gia thực nhập</t>
  </si>
  <si>
    <t>60w</t>
  </si>
  <si>
    <t>7200lm</t>
  </si>
  <si>
    <t>ø150*280</t>
  </si>
  <si>
    <t>60W</t>
  </si>
  <si>
    <t>HBS-60T</t>
  </si>
  <si>
    <t>HBS-80T</t>
  </si>
  <si>
    <t>440*290mm</t>
  </si>
  <si>
    <t>HBL-240T</t>
  </si>
  <si>
    <t>240w</t>
  </si>
  <si>
    <t>10.000lm</t>
  </si>
  <si>
    <t>15.000lm</t>
  </si>
  <si>
    <t>20.000lm</t>
  </si>
  <si>
    <t>24.000lm</t>
  </si>
  <si>
    <t>272*230mm</t>
  </si>
  <si>
    <t>272*288mm</t>
  </si>
  <si>
    <t>272*338mm</t>
  </si>
  <si>
    <t>272*305mm</t>
  </si>
  <si>
    <t>2250Lm</t>
  </si>
  <si>
    <t>600*300*10</t>
  </si>
  <si>
    <t>ĐÈN LED THOÁT HIỂM, ĐÈN BÁO KHẨN CẤP</t>
  </si>
  <si>
    <t>220V-50Hz</t>
  </si>
  <si>
    <t>Sạc 20H- 3H</t>
  </si>
  <si>
    <t>Sạc 24H- 3H</t>
  </si>
  <si>
    <t>Đèn exit EX</t>
  </si>
  <si>
    <t>25w</t>
  </si>
  <si>
    <t>FPL-6030T</t>
  </si>
  <si>
    <t>FPL-6060T</t>
  </si>
  <si>
    <t>FPL-12030T</t>
  </si>
  <si>
    <t>ø600*600*10mm</t>
  </si>
  <si>
    <t>ø300*300*10</t>
  </si>
  <si>
    <t>ø1200*300*10</t>
  </si>
  <si>
    <r>
      <t xml:space="preserve">                BÓNG TRÒN </t>
    </r>
    <r>
      <rPr>
        <b/>
        <sz val="12"/>
        <color theme="1"/>
        <rFont val="Calibri"/>
        <family val="2"/>
      </rPr>
      <t>Ø</t>
    </r>
    <r>
      <rPr>
        <b/>
        <sz val="12"/>
        <color theme="1"/>
        <rFont val="Times New Roman"/>
        <family val="1"/>
      </rPr>
      <t xml:space="preserve">27  AS 2800-3200K , 6000-6500K </t>
    </r>
  </si>
  <si>
    <t>Đèn khẩn cấp
 EML</t>
  </si>
  <si>
    <t>Đèn exit 1 mặt 
phải  EXR</t>
  </si>
  <si>
    <t>Đèn exit 1 mặt
 trái EXL</t>
  </si>
  <si>
    <t>Đèn exit 1 mặt 
trái, phải EXLR</t>
  </si>
  <si>
    <t>Đèn exit 2 mặt
 trái phải   EX2R</t>
  </si>
  <si>
    <t>Đèn exit 2 mặt 
   EX2</t>
  </si>
  <si>
    <t>LBA-12T-12V</t>
  </si>
  <si>
    <t>ø65*125</t>
  </si>
  <si>
    <t>LB-60T-60V</t>
  </si>
  <si>
    <t>LB-80T-80V</t>
  </si>
  <si>
    <t>RFL-SMD</t>
  </si>
  <si>
    <t>Chóa bóng bulb 60-80w</t>
  </si>
  <si>
    <t>E27-E40</t>
  </si>
  <si>
    <t>Đuôi bóng bulb đổi từ 27 sang 40</t>
  </si>
  <si>
    <t>Chóa bóng bulb 30w</t>
  </si>
  <si>
    <t>Chóa bóng bulb 40w</t>
  </si>
  <si>
    <t>Chóa bóng bulb 50w</t>
  </si>
  <si>
    <t>RPL-40</t>
  </si>
  <si>
    <t>RPL-50</t>
  </si>
  <si>
    <t>RPL-30</t>
  </si>
  <si>
    <r>
      <rPr>
        <b/>
        <sz val="10"/>
        <rFont val="Calibri"/>
        <family val="2"/>
      </rPr>
      <t>ø50</t>
    </r>
    <r>
      <rPr>
        <b/>
        <sz val="10"/>
        <rFont val="Times New Roman"/>
        <family val="1"/>
      </rPr>
      <t>*95</t>
    </r>
  </si>
  <si>
    <t>ø120*25
đục lỗ 90mm</t>
  </si>
  <si>
    <t>RPL-9/3C</t>
  </si>
  <si>
    <t>9w 3 Màu</t>
  </si>
  <si>
    <t>6W 3 màu</t>
  </si>
  <si>
    <t>ø217*35</t>
  </si>
  <si>
    <t>SRPL-24T-24V</t>
  </si>
  <si>
    <t>24w</t>
  </si>
  <si>
    <t>ø300*40</t>
  </si>
  <si>
    <t>SSPL-24T-24V</t>
  </si>
  <si>
    <t>PKL-60</t>
  </si>
  <si>
    <t>pk led panel treo 0.6m</t>
  </si>
  <si>
    <t>PKL-120</t>
  </si>
  <si>
    <t>pk led panel treo 1.2m</t>
  </si>
  <si>
    <t>SMPL-3030</t>
  </si>
  <si>
    <t>SMPL-6030</t>
  </si>
  <si>
    <t>SMPL-6060</t>
  </si>
  <si>
    <t>SMPL-12030</t>
  </si>
  <si>
    <t>pk led panel nổi 3030</t>
  </si>
  <si>
    <t>pk led panel nổi 6030</t>
  </si>
  <si>
    <t>pk led panel nổi 6060</t>
  </si>
  <si>
    <t>pk led panel nổi 12030</t>
  </si>
  <si>
    <t>NT8-60T-60V</t>
  </si>
  <si>
    <t>NT8-120T-120V</t>
  </si>
  <si>
    <t>MNT-110T,V</t>
  </si>
  <si>
    <t>MNT-21OT,V</t>
  </si>
  <si>
    <t>MNT-12OT,V</t>
  </si>
  <si>
    <t>MNT-22OT,V</t>
  </si>
  <si>
    <t>2*9w</t>
  </si>
  <si>
    <t>2*18w</t>
  </si>
  <si>
    <t>2*0.6M</t>
  </si>
  <si>
    <t>2*1.2M</t>
  </si>
  <si>
    <t>5400lm</t>
  </si>
  <si>
    <t>ø135*238</t>
  </si>
  <si>
    <r>
      <rPr>
        <b/>
        <sz val="10"/>
        <rFont val="Calibri"/>
        <family val="2"/>
      </rPr>
      <t>ø</t>
    </r>
    <r>
      <rPr>
        <b/>
        <sz val="10"/>
        <rFont val="Times New Roman"/>
        <family val="1"/>
      </rPr>
      <t xml:space="preserve">45*75  </t>
    </r>
  </si>
  <si>
    <t>ø60*118</t>
  </si>
  <si>
    <t>1250lm</t>
  </si>
  <si>
    <t>1450lm</t>
  </si>
  <si>
    <t>4500lm</t>
  </si>
  <si>
    <t>500lm</t>
  </si>
  <si>
    <t>750lm</t>
  </si>
  <si>
    <t xml:space="preserve">
LBA-9T-9V</t>
  </si>
  <si>
    <t>LBA-15T-15V</t>
  </si>
  <si>
    <t>950m</t>
  </si>
  <si>
    <t>LB-100T-100V</t>
  </si>
  <si>
    <t>ø150*330</t>
  </si>
  <si>
    <t>RPL-6T-6N-6V</t>
  </si>
  <si>
    <t>RPLS-6T-6N-6V</t>
  </si>
  <si>
    <t>RPL-24T-24N-24V</t>
  </si>
  <si>
    <t>24W</t>
  </si>
  <si>
    <t>1500LM</t>
  </si>
  <si>
    <t>ø300*25
đục lỗ 280mm</t>
  </si>
  <si>
    <t>RPL-9T-0N-9V</t>
  </si>
  <si>
    <t>RPL-12T-12N-12V</t>
  </si>
  <si>
    <t>RPL-15T-15N-15V</t>
  </si>
  <si>
    <t>RPL-18T-18M-18V</t>
  </si>
  <si>
    <t>RP-6T-6N-6V</t>
  </si>
  <si>
    <t>500Lm</t>
  </si>
  <si>
    <t>RP-9T-9N-9V</t>
  </si>
  <si>
    <t>750Lm</t>
  </si>
  <si>
    <t>RP-12T-12N-12V</t>
  </si>
  <si>
    <t>950Lm</t>
  </si>
  <si>
    <t>RP-18T-18N-18V</t>
  </si>
  <si>
    <t>1500Lm</t>
  </si>
  <si>
    <t>RP-24T-24N-24V</t>
  </si>
  <si>
    <t>ø300*25
đục lỗ 275mm</t>
  </si>
  <si>
    <t>LED SLIM PANEL  6000-6500K, 4000-4500K,2800-3200K</t>
  </si>
  <si>
    <t>80W</t>
  </si>
  <si>
    <t>FLD-100T-100V</t>
  </si>
  <si>
    <t>100W</t>
  </si>
  <si>
    <t>FLD-150T-150V</t>
  </si>
  <si>
    <t>150W</t>
  </si>
  <si>
    <t>FLD-200T-200V</t>
  </si>
  <si>
    <t>200W</t>
  </si>
  <si>
    <t>HBS-100T</t>
  </si>
  <si>
    <t xml:space="preserve">BỘ ĐÈN LED TUBE CHỐNG NỔ </t>
  </si>
  <si>
    <t>LE-60T-60V</t>
  </si>
  <si>
    <t>LE-120T-120V</t>
  </si>
  <si>
    <t>120CM</t>
  </si>
  <si>
    <t>60CM</t>
  </si>
  <si>
    <t xml:space="preserve">TÊN NHÓM TÊN HÀNG </t>
  </si>
  <si>
    <t>MUA SL</t>
  </si>
  <si>
    <t>TẶNG SL</t>
  </si>
  <si>
    <t>TỔNG SL</t>
  </si>
  <si>
    <t>BÓNG LED TRÒN 5W</t>
  </si>
  <si>
    <t>BÓNG LED TRÒN 12W</t>
  </si>
  <si>
    <t>BÓNG LED TRÒN 15W</t>
  </si>
  <si>
    <t>BÓNG LED TRÒN 40W</t>
  </si>
  <si>
    <t xml:space="preserve">BÓNG LED TRÒN 50-60-80-100W </t>
  </si>
  <si>
    <t xml:space="preserve">LED TUBE TẤT CẢ </t>
  </si>
  <si>
    <t xml:space="preserve">LED PANEL ÂM NHỎ TẤT CẢ </t>
  </si>
  <si>
    <t xml:space="preserve">LED PANEL NỔI NHỎ TẤT CẢ </t>
  </si>
  <si>
    <t>LED PANEL TẤM</t>
  </si>
  <si>
    <t>PHỤ KiỆN LED PANEL TẤM</t>
  </si>
  <si>
    <t>LED PHA + LED NHÀ XƯỞNG +XƯƠNG CÁ</t>
  </si>
  <si>
    <t xml:space="preserve">CÁP TIVI CÁP ĐiỆN THOẠI, CÁP MẠNG </t>
  </si>
  <si>
    <t>ĐẾ ÂM A157N</t>
  </si>
  <si>
    <t xml:space="preserve">Ống cứng </t>
  </si>
  <si>
    <t>phụ kiện ống + nẹp</t>
  </si>
  <si>
    <t xml:space="preserve">máng đèn tranfo cơ và điện tử </t>
  </si>
  <si>
    <t xml:space="preserve">ruột gà </t>
  </si>
  <si>
    <t xml:space="preserve">cb cóc </t>
  </si>
  <si>
    <t>seri 56 tủ điện T tủ điện E quạt hút âm trần,bóng đèn tiết kiệm, chuông+ nút , ổ cắm du lịch</t>
  </si>
  <si>
    <t>MCB+ RCCB+RCBO</t>
  </si>
  <si>
    <t xml:space="preserve">ổ cắm di động quạt hút âm tường, đèn chống thấm,máng đèn âm trần, ổ âm sàn,trafomer chuột </t>
  </si>
  <si>
    <t>C KHẤU</t>
  </si>
  <si>
    <t>TỔNG CHIÊT KHẤU%</t>
  </si>
  <si>
    <t>% chiết khấu BÁN 11&gt;20</t>
  </si>
  <si>
    <t>% chiết khấu BÁN 1&gt;10</t>
  </si>
  <si>
    <t>% chiết khấu BÁN 21&gt;30</t>
  </si>
  <si>
    <t>% chiết khấu BÁN 31&gt;40</t>
  </si>
  <si>
    <t>% chiết khấu BÁN 41&gt;50</t>
  </si>
  <si>
    <t>% chiết khấu BÁN 51&gt;100</t>
  </si>
  <si>
    <t>% chiết khấu BÁN 101&gt;300</t>
  </si>
  <si>
    <t>% chiết khấu BÁN 301&gt;600</t>
  </si>
  <si>
    <t xml:space="preserve">Chiết Khấu Nhóm MPE </t>
  </si>
  <si>
    <t>BÓNG LED TRÒN 7W</t>
  </si>
  <si>
    <t>BÓNG LED TRÒN 9W</t>
  </si>
  <si>
    <t>BÓNG LED TRÒN 3W</t>
  </si>
  <si>
    <t>BÓNG LED TRÒN 20W</t>
  </si>
  <si>
    <t>BÓNG LED TRÒN 30W</t>
  </si>
  <si>
    <t>BÓNG LED TRÒN THÂN NHÔM 9W</t>
  </si>
  <si>
    <t>BÓNG LED TRÒN THÂN NHÔM 12W</t>
  </si>
  <si>
    <t>CÔNG TẮC Ổ CẮM + THIẾT BỊ RỜI A20 A30</t>
  </si>
  <si>
    <t xml:space="preserve">CÔNG TẮC Ổ CẮM + THIẾT BỊ RỜI A50 A60 A70 A80 A90 </t>
  </si>
  <si>
    <t>% chiết khấu BÁN 301&gt;601</t>
  </si>
  <si>
    <t>% chiết khấu BÁN 101&gt;301</t>
  </si>
  <si>
    <t xml:space="preserve">CÁC THIẾT BỊ KHÁC </t>
  </si>
  <si>
    <t>TỔNG</t>
  </si>
  <si>
    <t xml:space="preserve">&lt;1T </t>
  </si>
  <si>
    <t xml:space="preserve">1-2 T </t>
  </si>
  <si>
    <t>2-4T</t>
  </si>
  <si>
    <t>4T&gt;</t>
  </si>
  <si>
    <t>ø70*128</t>
  </si>
  <si>
    <t>1000lm</t>
  </si>
  <si>
    <r>
      <t xml:space="preserve">           CÔNG TY TNHH</t>
    </r>
    <r>
      <rPr>
        <sz val="16"/>
        <color theme="1"/>
        <rFont val="Times New Roman"/>
        <family val="1"/>
      </rPr>
      <t xml:space="preserve"> </t>
    </r>
    <r>
      <rPr>
        <b/>
        <sz val="16"/>
        <color rgb="FFFF0000"/>
        <rFont val="Times New Roman"/>
        <family val="1"/>
      </rPr>
      <t>LONG THÀNH LONG</t>
    </r>
  </si>
  <si>
    <t xml:space="preserve">GIÁ 
bán lẻ </t>
  </si>
  <si>
    <t xml:space="preserve"> CHỐNG THẤM+LED THOÁT HiỄM led báo khẩn cấp-led dây-led bàn </t>
  </si>
  <si>
    <t xml:space="preserve">LED SMARLIGHTING+ PHỤ KiỆN </t>
  </si>
  <si>
    <t>LED SMARLIGHTING + PHỤ KiỆN</t>
  </si>
  <si>
    <t>LBA-60T</t>
  </si>
  <si>
    <t>6000lm</t>
  </si>
  <si>
    <t>136*272mm</t>
  </si>
  <si>
    <t>RPL-20</t>
  </si>
  <si>
    <t>Chóa bóng bulb 20w</t>
  </si>
  <si>
    <t>RPL-12/3C</t>
  </si>
  <si>
    <t>RPL-15/3C</t>
  </si>
  <si>
    <t>RPL-18/3C</t>
  </si>
  <si>
    <t>RPL-24/3C</t>
  </si>
  <si>
    <t>12w 3 Màu</t>
  </si>
  <si>
    <t>15w 3 Màu</t>
  </si>
  <si>
    <t>18w 3 Màu</t>
  </si>
  <si>
    <t>24w 3 Màu</t>
  </si>
  <si>
    <t>1.300lm</t>
  </si>
  <si>
    <t>1.500lm</t>
  </si>
  <si>
    <t>1.800lm</t>
  </si>
  <si>
    <t>ø110*25
đục lỗ 95mm</t>
  </si>
  <si>
    <t>RPL-6S/3C</t>
  </si>
  <si>
    <t>SPL-24T-24V</t>
  </si>
  <si>
    <t>FLD-10RGB</t>
  </si>
  <si>
    <t>FLD-20RGB</t>
  </si>
  <si>
    <t>1.000 lm</t>
  </si>
  <si>
    <t>3.000lm</t>
  </si>
  <si>
    <t>2.000lm</t>
  </si>
  <si>
    <t>5.000lm</t>
  </si>
  <si>
    <t>137*97*26mm</t>
  </si>
  <si>
    <t>205*145*36mm</t>
  </si>
  <si>
    <t>274*194*48mm</t>
  </si>
  <si>
    <t>350*295*65mm</t>
  </si>
  <si>
    <t>395*315*75mm</t>
  </si>
  <si>
    <t>400*350*53.5mm</t>
  </si>
  <si>
    <t>115*135*40mm</t>
  </si>
  <si>
    <t>115*200*50mm</t>
  </si>
  <si>
    <t>5300lm</t>
  </si>
  <si>
    <t>10000lm</t>
  </si>
  <si>
    <t>HBV-80T</t>
  </si>
  <si>
    <t>190*275mm</t>
  </si>
  <si>
    <t>HBV-100T</t>
  </si>
  <si>
    <t>HBV-120T</t>
  </si>
  <si>
    <t>120W</t>
  </si>
  <si>
    <t>230*306mm</t>
  </si>
  <si>
    <t>HBU-100T</t>
  </si>
  <si>
    <t>HBU-150T</t>
  </si>
  <si>
    <t>HBU-200T</t>
  </si>
  <si>
    <t>HBU-240T</t>
  </si>
  <si>
    <t>240W</t>
  </si>
  <si>
    <t>12000lm</t>
  </si>
  <si>
    <t>320*220mm</t>
  </si>
  <si>
    <t>380*220mm</t>
  </si>
  <si>
    <t>BÓNG VÀ ĐÈN EMERGENCY</t>
  </si>
  <si>
    <t>LB-10T/E Bóng tròn 6000k</t>
  </si>
  <si>
    <t>LB-12T/E Bóng tròn 6000k</t>
  </si>
  <si>
    <t>68*145mm</t>
  </si>
  <si>
    <t>78*158mm</t>
  </si>
  <si>
    <t>140/160mm</t>
  </si>
  <si>
    <t>EM-NT đèn nổi vuông</t>
  </si>
  <si>
    <t xml:space="preserve">EM-AT đèn âm tròn </t>
  </si>
  <si>
    <t>215/42mm</t>
  </si>
  <si>
    <t xml:space="preserve">EM-LT đèn tube </t>
  </si>
  <si>
    <t>0.6m</t>
  </si>
  <si>
    <t>LBL-3T-3V</t>
  </si>
  <si>
    <t>LBL-5T-5V</t>
  </si>
  <si>
    <t>LBL-7T-7V
LBA-7T-7V</t>
  </si>
  <si>
    <t xml:space="preserve">
LB-9T-9V
LBS-9T-9V</t>
  </si>
  <si>
    <t>LB-20T-20N-20V</t>
  </si>
  <si>
    <t>LB-30T-30N-30V</t>
  </si>
  <si>
    <t>LB-40T-40N-40V</t>
  </si>
  <si>
    <t>LB-50T</t>
  </si>
  <si>
    <t>LC-9T-9V</t>
  </si>
  <si>
    <t>LC-12T-12V</t>
  </si>
  <si>
    <t>LC-15T-15V</t>
  </si>
  <si>
    <t>9W</t>
  </si>
  <si>
    <t>15W</t>
  </si>
  <si>
    <t>900LM</t>
  </si>
  <si>
    <t>1200LM</t>
  </si>
  <si>
    <t>43*161mm</t>
  </si>
  <si>
    <t>49*182mm</t>
  </si>
  <si>
    <t>49*185mm</t>
  </si>
  <si>
    <t>60*108mm</t>
  </si>
  <si>
    <t>2,5W</t>
  </si>
  <si>
    <t>250lm</t>
  </si>
  <si>
    <t>35*98mm</t>
  </si>
  <si>
    <t>FLM-2/B35
E14 2700K</t>
  </si>
  <si>
    <t>FLM-2/P45
E27 2700K</t>
  </si>
  <si>
    <t>45*80mm</t>
  </si>
  <si>
    <t>FLM-4/A60
E27 2700K</t>
  </si>
  <si>
    <t>4W</t>
  </si>
  <si>
    <t>470lm</t>
  </si>
  <si>
    <t>60*105mm</t>
  </si>
  <si>
    <t>FLM-6/A60
E27 2700K</t>
  </si>
  <si>
    <t>806lm</t>
  </si>
  <si>
    <t>FLM-6/G95
E27 2700K</t>
  </si>
  <si>
    <t>95*138mm</t>
  </si>
  <si>
    <t>SMART LIGHTING</t>
  </si>
  <si>
    <t>RCS</t>
  </si>
  <si>
    <t>RCL</t>
  </si>
  <si>
    <t>GT01-W/BL WIFI</t>
  </si>
  <si>
    <t>850lm</t>
  </si>
  <si>
    <t>Điều khiển LED Smart 
remote control bluetooth</t>
  </si>
  <si>
    <t>13w</t>
  </si>
  <si>
    <t>1200lm</t>
  </si>
  <si>
    <t>60*118mm</t>
  </si>
  <si>
    <t>95*135mm</t>
  </si>
  <si>
    <t>LB-9/SM 
2700k-6500k-RGB</t>
  </si>
  <si>
    <t>LB-13/SM
2700k-6500k-RGB</t>
  </si>
  <si>
    <t>420Lm</t>
  </si>
  <si>
    <t>800Lm</t>
  </si>
  <si>
    <t>1100Lm</t>
  </si>
  <si>
    <t>105mm</t>
  </si>
  <si>
    <t>2000lm</t>
  </si>
  <si>
    <t>3000lm</t>
  </si>
  <si>
    <t>300*85mm</t>
  </si>
  <si>
    <t>350*85mm</t>
  </si>
  <si>
    <t xml:space="preserve">FPL-3030/SM
Panel lớn smartlighting
2700-6500k-RGB </t>
  </si>
  <si>
    <t xml:space="preserve">FPL-6060/SM
Panel lớn smartlighting
2700-6500k-RGB </t>
  </si>
  <si>
    <t xml:space="preserve">FPL-12030/SM
Panel lớn smartlighting
2700-6500k-RGB </t>
  </si>
  <si>
    <t>40W</t>
  </si>
  <si>
    <t>1700lm</t>
  </si>
  <si>
    <t>296*296mm</t>
  </si>
  <si>
    <t>596*596mm</t>
  </si>
  <si>
    <t>1196*296mm</t>
  </si>
  <si>
    <t xml:space="preserve">LB9/3C
3 chế độ </t>
  </si>
  <si>
    <t>TL2 Đèn bàn led smart 2800-4000-6500k</t>
  </si>
  <si>
    <t>TL3 Đèn bàn led smart 2800-4000-6500k</t>
  </si>
  <si>
    <t>4w</t>
  </si>
  <si>
    <t>màu trắng</t>
  </si>
  <si>
    <t>màu xanh hồng</t>
  </si>
  <si>
    <t>BÓNG LED BUBULB TRỤ + 3 CHẾ ĐỘ</t>
  </si>
  <si>
    <t>BÓNG LED FILAMENT</t>
  </si>
  <si>
    <t>BÓNG LED TUBE T8 thủy tinh  AS: 2800-3200K  6000-6500K</t>
  </si>
  <si>
    <t>GT 60T-V</t>
  </si>
  <si>
    <t>GT8-120T-V</t>
  </si>
  <si>
    <t>900lm</t>
  </si>
  <si>
    <t xml:space="preserve">đèn LED bán nguyệt </t>
  </si>
  <si>
    <t>BỘ ĐÈN LED TUBE BÁN NGUYỆT</t>
  </si>
  <si>
    <t>BN-18T-V</t>
  </si>
  <si>
    <t>36W</t>
  </si>
  <si>
    <t>220V</t>
  </si>
  <si>
    <t>0M60</t>
  </si>
  <si>
    <t>1M2</t>
  </si>
  <si>
    <t>Gía Bán &gt;10</t>
  </si>
  <si>
    <t>Gía Bán &gt;30</t>
  </si>
  <si>
    <t>Gía Bán &gt;60</t>
  </si>
  <si>
    <t>Gía Bán &gt;100</t>
  </si>
  <si>
    <r>
      <t xml:space="preserve"> BÓNG TRÒN </t>
    </r>
    <r>
      <rPr>
        <b/>
        <sz val="14"/>
        <color theme="1"/>
        <rFont val="Calibri"/>
        <family val="2"/>
      </rPr>
      <t>Ø</t>
    </r>
    <r>
      <rPr>
        <b/>
        <sz val="14"/>
        <color theme="1"/>
        <rFont val="Times New Roman"/>
        <family val="1"/>
      </rPr>
      <t xml:space="preserve">27   AS 2800-3200K , 6000-6500K </t>
    </r>
  </si>
  <si>
    <t>Gía Bán &gt;20</t>
  </si>
  <si>
    <t>Gía Bán &gt;50</t>
  </si>
  <si>
    <t xml:space="preserve">ĐÈN LED PANEL TRÒN   AS 3000K 4000K-6500K </t>
  </si>
  <si>
    <t>,</t>
  </si>
  <si>
    <t xml:space="preserve">ĐÈN LED PANEL TRÒN  3 MÀU   AS  3000K,4000K,6500K </t>
  </si>
  <si>
    <t xml:space="preserve">ĐÈN LED PANEL VUÔNG    AS  3000K,4000K,6500K </t>
  </si>
  <si>
    <t xml:space="preserve">ĐÈN LED PANEL TRÒN NỔI  AS 3000K,4000K,6500K   </t>
  </si>
  <si>
    <t>BỘ LED TUBE T8 CHỐNG THẤM  AS 3000K,6500K</t>
  </si>
  <si>
    <t xml:space="preserve">giá bán&gt;10  </t>
  </si>
  <si>
    <t xml:space="preserve">giá bán&gt;20  </t>
  </si>
  <si>
    <t xml:space="preserve">giá bán&gt;30  </t>
  </si>
  <si>
    <t xml:space="preserve">giá bán&gt;40  </t>
  </si>
  <si>
    <t xml:space="preserve">giá bán&lt;10
 </t>
  </si>
  <si>
    <t>LB-9T-9V
 DIMMER</t>
  </si>
  <si>
    <t>Mã Hàng</t>
  </si>
  <si>
    <t>CS</t>
  </si>
  <si>
    <t>HS</t>
  </si>
  <si>
    <t xml:space="preserve">ĐÈN BÀN </t>
  </si>
  <si>
    <t xml:space="preserve"> BẢO HÀNH 2 NĂM </t>
  </si>
  <si>
    <t xml:space="preserve">http://longthanhlong.com.vn      Email : longthanhlong11@gmail.com </t>
  </si>
  <si>
    <r>
      <t xml:space="preserve">   </t>
    </r>
    <r>
      <rPr>
        <sz val="14"/>
        <color theme="1"/>
        <rFont val="Times New Roman"/>
        <family val="1"/>
      </rPr>
      <t xml:space="preserve">   Địa chỉ: 289 Nguyễn Trãi P7 Q5 HCM  ĐT: 38382500-39240045</t>
    </r>
  </si>
  <si>
    <t xml:space="preserve">   GIÁ CÓ THỂ THAY ĐỔI MÀ KHÔNG CẦN BÁO TRƯỚC GIÁ TỐT VUI LÒNG GỌI : 0907992260 - 0933035960   0938389374</t>
  </si>
  <si>
    <r>
      <t xml:space="preserve">                                  </t>
    </r>
    <r>
      <rPr>
        <sz val="18"/>
        <color rgb="FFFF0000"/>
        <rFont val="Calibri"/>
        <family val="2"/>
        <scheme val="minor"/>
      </rPr>
      <t xml:space="preserve">   BẢNG GIÁ : LED MPE </t>
    </r>
  </si>
  <si>
    <t>LBD-12T-12V</t>
  </si>
  <si>
    <t>LBD-9T-9V</t>
  </si>
  <si>
    <t>LBD-15T-15V</t>
  </si>
  <si>
    <t>LBD-20T-20N-20V</t>
  </si>
  <si>
    <t>LBD-30T-30N-30V</t>
  </si>
  <si>
    <t>LBD-40T-40N-40V</t>
  </si>
  <si>
    <t>LBD-50T</t>
  </si>
  <si>
    <t>SRPL-24/SM panel tròn nổi smart lighting
2700-6500k-RGB</t>
  </si>
  <si>
    <t>LBD-LBL-3T-3V</t>
  </si>
  <si>
    <t xml:space="preserve">LBD-LBL-7T-7V
</t>
  </si>
  <si>
    <t xml:space="preserve">
LBD-LBL-LB-LBS  9T-9V-9T-9V</t>
  </si>
  <si>
    <t xml:space="preserve">LBA-7T-7V
</t>
  </si>
  <si>
    <t>LBA LB -12T-12V</t>
  </si>
  <si>
    <t>RPL-6/SC
panel tròn âm smart lighting
2700-6500k-RGB</t>
  </si>
  <si>
    <t>RPL-9/SC
panel tròn âm smart lighting
2700-6500k-RGB</t>
  </si>
  <si>
    <t>150mm</t>
  </si>
  <si>
    <t>RPL-12/SC
panel tròn âm smart lighting
2700-6500k-RGB</t>
  </si>
  <si>
    <t>RPL-18/SC
panel tròn âm smart lighting
2700-6500k-RGB</t>
  </si>
  <si>
    <t>RPL-24/SC
panel tròn âm smart lighting
2700-6500k-RGB</t>
  </si>
  <si>
    <t>1800Lm</t>
  </si>
  <si>
    <t>Khoét lổ</t>
  </si>
  <si>
    <t>130mm</t>
  </si>
  <si>
    <t>205mm</t>
  </si>
  <si>
    <t>280mm</t>
  </si>
  <si>
    <t>SRPL-12/SC panel tròn nổi smart lighting
2700-6500k-RGB</t>
  </si>
  <si>
    <t>170mm</t>
  </si>
  <si>
    <t>SRPL-18/SC panel tròn nổi smart lighting
2700-6500k-RGB</t>
  </si>
  <si>
    <t>217mm</t>
  </si>
  <si>
    <t>300mm</t>
  </si>
  <si>
    <t>CL20/SC
Ốp trần smartlighting
2700-6500k-RGB</t>
  </si>
  <si>
    <t>1-20W</t>
  </si>
  <si>
    <t>CL30/SC
Ốp trần smartlighting
2700-6500k-RGB</t>
  </si>
  <si>
    <t>1-30W</t>
  </si>
  <si>
    <t>LBD-LBL-LBS T-V</t>
  </si>
  <si>
    <t xml:space="preserve">
LBA- 9T-9V</t>
  </si>
  <si>
    <t>RPL-50-60</t>
  </si>
  <si>
    <t>Chóa Nhôm bóng bulb 60-80w</t>
  </si>
  <si>
    <t>Chóa nhựa bóng bulb 20w</t>
  </si>
  <si>
    <t>Chóa nhựa bóng bulb 30w</t>
  </si>
  <si>
    <t>Chóa nhựa bóng bulb 40w</t>
  </si>
  <si>
    <t>Chóa nhựa bóng bulb 50w</t>
  </si>
  <si>
    <t>FPL-12060T</t>
  </si>
  <si>
    <t>5400Lm</t>
  </si>
  <si>
    <t>ø1200*600*11</t>
  </si>
  <si>
    <t>HBE-100T</t>
  </si>
  <si>
    <t>HBE-150T</t>
  </si>
  <si>
    <t>HBE-200T</t>
  </si>
  <si>
    <t>HBE-240T</t>
  </si>
  <si>
    <t>13000LM</t>
  </si>
  <si>
    <t>19500LM</t>
  </si>
  <si>
    <t>26000LM</t>
  </si>
  <si>
    <t>32000LM</t>
  </si>
  <si>
    <t xml:space="preserve">LB-9/MS
Cảm biến chuyển động </t>
  </si>
  <si>
    <t>850Lm</t>
  </si>
  <si>
    <t>60*116mm</t>
  </si>
  <si>
    <t>LB10T/E
EMERGENCY</t>
  </si>
  <si>
    <t>1000Lm</t>
  </si>
  <si>
    <t>LB12T/E
EMERGENCY</t>
  </si>
  <si>
    <t>1200Lm</t>
  </si>
  <si>
    <t xml:space="preserve">LED PANEL TRÒN ÂM DÙNG DIMMER </t>
  </si>
  <si>
    <t>RPL-6T,N,V DIMMER</t>
  </si>
  <si>
    <t>RPL-9T,N,V DIMMER</t>
  </si>
  <si>
    <t xml:space="preserve">lổ
105 &amp; 90mm
</t>
  </si>
  <si>
    <t xml:space="preserve">lổ
130mm
</t>
  </si>
  <si>
    <t>RPL-12T,N,V DIMMER</t>
  </si>
  <si>
    <t xml:space="preserve">lổ
150mm
</t>
  </si>
  <si>
    <t>RPL-18T,N,V DIMMER</t>
  </si>
  <si>
    <t>1300Lm</t>
  </si>
  <si>
    <t xml:space="preserve">lổ
180mm
</t>
  </si>
  <si>
    <t>RPL-24T,N,V DIMMER</t>
  </si>
  <si>
    <t>RPL-15T,N,V DIMMER</t>
  </si>
  <si>
    <t xml:space="preserve">lổ
205mm
</t>
  </si>
  <si>
    <t xml:space="preserve">lổ
280mm
</t>
  </si>
  <si>
    <t>AV200-LED
DIMMER LED</t>
  </si>
  <si>
    <t>A6V200-LED
DIMMER LED</t>
  </si>
  <si>
    <t>ASV200-LED
DIMMER LED</t>
  </si>
  <si>
    <t xml:space="preserve">LED PANEL TRÒN NỔI DÙNG DIMMER </t>
  </si>
  <si>
    <t>SRPL-6T-6V
DIMMER</t>
  </si>
  <si>
    <t>120*35mm</t>
  </si>
  <si>
    <t>SRPL-12T-12V
DIMMER</t>
  </si>
  <si>
    <t>170*35mm</t>
  </si>
  <si>
    <t>SRPL-18T-18V
DIMMER</t>
  </si>
  <si>
    <t>217*35mm</t>
  </si>
  <si>
    <t>SRPL-24T-24V
DIMMER</t>
  </si>
  <si>
    <t>300*35mm</t>
  </si>
  <si>
    <t>SSPL-12T-12V
DIMMER</t>
  </si>
  <si>
    <t>SSPL-6T-6V
DIMMER</t>
  </si>
  <si>
    <t>SSPL-18T-18V
DIMMER</t>
  </si>
  <si>
    <t>SSPL-24T-24V
DIMMER</t>
  </si>
  <si>
    <t xml:space="preserve">LED ÂM TRÒN CẢM BiẾN CHUYỂN ĐỘNG </t>
  </si>
  <si>
    <t xml:space="preserve">RPL-12T/MS
</t>
  </si>
  <si>
    <t xml:space="preserve"> LỔ 150MM</t>
  </si>
  <si>
    <t xml:space="preserve">RPL-18T/MS
</t>
  </si>
  <si>
    <t xml:space="preserve"> LỔ 205MM</t>
  </si>
  <si>
    <t xml:space="preserve">LED NỔI TRÒN CẢM BiẾN CHUYỂN ĐỘNG </t>
  </si>
  <si>
    <t>SRPL-12T/MS</t>
  </si>
  <si>
    <t>170*35MM</t>
  </si>
  <si>
    <t>SRPL-18T/MS</t>
  </si>
  <si>
    <t>217*35MM</t>
  </si>
  <si>
    <t>SRPL-24T/MS</t>
  </si>
  <si>
    <t>300*35MM</t>
  </si>
  <si>
    <t xml:space="preserve">LED NỔI VUÔNG CẢM BiẾN CHUYỂN ĐỘNG </t>
  </si>
  <si>
    <t>SSPL-12T/MS</t>
  </si>
  <si>
    <t>SSPL-18T/MS</t>
  </si>
  <si>
    <t>SSPL-24T/MS</t>
  </si>
  <si>
    <t xml:space="preserve">LED PANEL VUÔNG  ÂM DÙNG DIMMER </t>
  </si>
  <si>
    <t>LED MULTI PANEL</t>
  </si>
  <si>
    <t>MRPL-6/3C</t>
  </si>
  <si>
    <t>470Lm</t>
  </si>
  <si>
    <t>Lỗ 55-100mm</t>
  </si>
  <si>
    <t>MRPL-12/3C</t>
  </si>
  <si>
    <t>1060Lm</t>
  </si>
  <si>
    <t>Lỗ 55-125mm</t>
  </si>
  <si>
    <t>MRPL-18/3C</t>
  </si>
  <si>
    <t>1650Lm</t>
  </si>
  <si>
    <t>2500Lm</t>
  </si>
  <si>
    <t>Lỗ 55-175mm</t>
  </si>
  <si>
    <t>Lỗ 60-250mm</t>
  </si>
  <si>
    <t xml:space="preserve">LED BIG PANEL DÙNG DIMMER </t>
  </si>
  <si>
    <t>FPL-3030T-N-V</t>
  </si>
  <si>
    <t>FPL-6030T-N-V</t>
  </si>
  <si>
    <t>FPL-6060T-N-V</t>
  </si>
  <si>
    <t>FPL-12030T-N-V</t>
  </si>
  <si>
    <t>BÓNG LED TUBE ALU T8    AS: 2800-3200K  6000-6500K</t>
  </si>
  <si>
    <t>BÓNG LED TUBE PC T8 nano AS:2800-3200K 6000-6500K</t>
  </si>
  <si>
    <t>BỘ ĐÈN LED TUBE ALU T8  2800-3200K  , 6000-6500K</t>
  </si>
  <si>
    <t>BỘ ĐÈN LED TUBE PC NANO MỎNG 2800-3200K,6000-6500K</t>
  </si>
  <si>
    <t>BỘ LED TUBE THỦY TINH NANO MỎNG 2800-3200K,6000-6500K</t>
  </si>
  <si>
    <t>1*06M</t>
  </si>
  <si>
    <t>MGT-110T -V</t>
  </si>
  <si>
    <t xml:space="preserve">MGT-210T-V </t>
  </si>
  <si>
    <t>2*06M</t>
  </si>
  <si>
    <t xml:space="preserve">MGT-220T-V </t>
  </si>
  <si>
    <t>1*1,2M</t>
  </si>
  <si>
    <t xml:space="preserve">MGT-120T-V </t>
  </si>
  <si>
    <t>2*1,2M</t>
  </si>
  <si>
    <t xml:space="preserve">dimmer dùng cho đèn led </t>
  </si>
  <si>
    <t xml:space="preserve">NỔI </t>
  </si>
  <si>
    <t xml:space="preserve">Ốp trần </t>
  </si>
  <si>
    <t>ĐÈN LED SURFACE SPOTLIGHT SSL 7W V</t>
  </si>
  <si>
    <t>ĐÈN LED SURFACE SPOTLIGHT SSL 12W V</t>
  </si>
  <si>
    <t>ĐÈN LED SURFACE SPOTLIGHT SSL 20W V</t>
  </si>
  <si>
    <t>ĐÈN LED SURFACE SPOTLIGHT SSL 25W V</t>
  </si>
  <si>
    <t>ĐÈN LED SURFACE SPOTLIGHT SSL 30W V</t>
  </si>
  <si>
    <t>ĐÈN LED SURFACE DOWNLIGHT SDL 12W T,V</t>
  </si>
  <si>
    <t>ĐÈN LED SURFACE DOWNLIGHT SDL 18W T,V</t>
  </si>
  <si>
    <t>ĐÈN SPOTLIGHT, DOWNLIGHT</t>
  </si>
  <si>
    <t>Gía Cataloz</t>
  </si>
  <si>
    <t xml:space="preserve">giá bán </t>
  </si>
  <si>
    <t>giá bán &gt;5</t>
  </si>
  <si>
    <t>giá bán &gt;10</t>
  </si>
  <si>
    <t>giá bán &gt;20</t>
  </si>
  <si>
    <t>giá bán &gt;30</t>
  </si>
  <si>
    <t>Gía Bán &gt;40</t>
  </si>
  <si>
    <t xml:space="preserve">                                                                           GIÁ TỐT VUI LÒNG GỌI : 0907992260 - 0933035960   0938389374</t>
  </si>
  <si>
    <r>
      <rPr>
        <b/>
        <sz val="10"/>
        <rFont val="Calibri"/>
        <family val="2"/>
      </rPr>
      <t>ø</t>
    </r>
    <r>
      <rPr>
        <b/>
        <sz val="10"/>
        <rFont val="Times New Roman"/>
        <family val="1"/>
      </rPr>
      <t xml:space="preserve">50*95  </t>
    </r>
  </si>
  <si>
    <t>LBD-50T-50N-50V</t>
  </si>
  <si>
    <t>50W</t>
  </si>
  <si>
    <t>5.000Lm</t>
  </si>
  <si>
    <t>ø138*245mm</t>
  </si>
  <si>
    <t>ø118*205mm</t>
  </si>
  <si>
    <t>ø100*185mm</t>
  </si>
  <si>
    <t>ø80*150mm</t>
  </si>
  <si>
    <t>ø65*125mm</t>
  </si>
  <si>
    <t>ø70*137mm</t>
  </si>
  <si>
    <t>Gía 10-20SP</t>
  </si>
  <si>
    <t xml:space="preserve">giá 1-9SP
 </t>
  </si>
  <si>
    <t>Gía 21-30SP</t>
  </si>
  <si>
    <t>Gía 31-40SP</t>
  </si>
  <si>
    <t>Gía 41-50SP</t>
  </si>
  <si>
    <t xml:space="preserve">LB-100T </t>
  </si>
  <si>
    <t>LB-80T</t>
  </si>
  <si>
    <t>LB-60T</t>
  </si>
  <si>
    <t>60*120mm</t>
  </si>
  <si>
    <t xml:space="preserve">BÓNG LED 3 CHẾ ĐỘ,DIMMER,CẢM BiẾN CHUYỂN ĐỘNG,TÍCH ĐiỆN </t>
  </si>
  <si>
    <t>806Lm</t>
  </si>
  <si>
    <t>FLM-4/ST64
E27 2700K</t>
  </si>
  <si>
    <t>64*145mm</t>
  </si>
  <si>
    <t>FLM-6/ST64
E27 2700K</t>
  </si>
  <si>
    <t>RPLS-6ST-S6N-6SV</t>
  </si>
  <si>
    <t>ø110*25
đục lỗ 90mm</t>
  </si>
  <si>
    <t>HBE-100T
AS TRẮNG</t>
  </si>
  <si>
    <t>298*168mm</t>
  </si>
  <si>
    <t>HBE-150T
AS TRẮNG</t>
  </si>
  <si>
    <t>298*193mm</t>
  </si>
  <si>
    <t>HBE-200T
AS TRẮNG</t>
  </si>
  <si>
    <t>13.000Lm</t>
  </si>
  <si>
    <t>19.500Lm</t>
  </si>
  <si>
    <t>26.000Lm</t>
  </si>
  <si>
    <t>10.800lm</t>
  </si>
  <si>
    <t>8.100lm</t>
  </si>
  <si>
    <t>7.200lm</t>
  </si>
  <si>
    <t>360*215mm</t>
  </si>
  <si>
    <t>32.000Lm</t>
  </si>
  <si>
    <t>HBU-100T
AS TRẮNG</t>
  </si>
  <si>
    <t>12.000Lm</t>
  </si>
  <si>
    <t>280*220mm</t>
  </si>
  <si>
    <t>HBU-150T
AS TRẮNG</t>
  </si>
  <si>
    <t>18.000Lm</t>
  </si>
  <si>
    <t>340*220mm</t>
  </si>
  <si>
    <t>HBU-200T
AS TRẮNG</t>
  </si>
  <si>
    <t>24.000Lm</t>
  </si>
  <si>
    <t>400*220mm</t>
  </si>
  <si>
    <t>28.800Lm</t>
  </si>
  <si>
    <t>ĐÈN LED TRACK SPOTLIGHT TSL,TSLB 8W T,N,V</t>
  </si>
  <si>
    <t>ĐÈN LED TRACK SPOTLIGHT TSL,TSLB 12W T,N,V</t>
  </si>
  <si>
    <t>ĐÈN LED TRACK SPOTLIGHT TSL,TSLB 20W T,N,V</t>
  </si>
  <si>
    <t>ĐÈN LED TRACK SPOTLIGHT TSL,TSLB 25W T,N,V</t>
  </si>
  <si>
    <t>ĐÈN LED TRACK SPOTLIGHT TSL,TSLB 30W T,N,V</t>
  </si>
  <si>
    <t>LED DOWLIGHT DLV</t>
  </si>
  <si>
    <t>DLV 5T,V,N</t>
  </si>
  <si>
    <t>450Lm</t>
  </si>
  <si>
    <t>110*34 lỗ 75mm</t>
  </si>
  <si>
    <t>DLV 5/3C
3 Màu</t>
  </si>
  <si>
    <t>DLV 7T,V,N</t>
  </si>
  <si>
    <t>7W</t>
  </si>
  <si>
    <t>630Lm</t>
  </si>
  <si>
    <t>DLV 7/3C
3 Màu</t>
  </si>
  <si>
    <t>110*34
 lỗ 75mm</t>
  </si>
  <si>
    <t>118*34 
lỗ 82mm</t>
  </si>
  <si>
    <t>110*34 
lỗ 75mm</t>
  </si>
  <si>
    <t>DLV 9T,V,N</t>
  </si>
  <si>
    <t>810Lm</t>
  </si>
  <si>
    <t>140*40 
lỗ 103mm</t>
  </si>
  <si>
    <t>DLV 9/3C
3 Màu</t>
  </si>
  <si>
    <t>DLV 12T,V,N</t>
  </si>
  <si>
    <t>DLV 12/3C
3 Màu</t>
  </si>
  <si>
    <t>1080Lm</t>
  </si>
  <si>
    <t>LED DOWLIGHT DLB</t>
  </si>
  <si>
    <t>DLB 5 T,V,N</t>
  </si>
  <si>
    <t>dlb 5/3C
3 Màu</t>
  </si>
  <si>
    <t>DLB 7 T,V,N</t>
  </si>
  <si>
    <t>dlb 7/3C
3 Màu</t>
  </si>
  <si>
    <t>DLB 9 T,V,N</t>
  </si>
  <si>
    <t>dlb 9/3C
3 Màu</t>
  </si>
  <si>
    <t>DLB 12 T,V,N</t>
  </si>
  <si>
    <t>dlb 12/3C
3 Màu</t>
  </si>
  <si>
    <t>LED DOWLIGHT DLT</t>
  </si>
  <si>
    <t>DLT-5 T,V,N</t>
  </si>
  <si>
    <t>DLT 5/3C
3 Màu</t>
  </si>
  <si>
    <t>DLT 7 T,V,N</t>
  </si>
  <si>
    <t>DLT 7/3C
3 Màu</t>
  </si>
  <si>
    <t>DLT 9 T,V,N</t>
  </si>
  <si>
    <t>DLT 9/3C
3 Màu</t>
  </si>
  <si>
    <t>DLT 12 T,V,N</t>
  </si>
  <si>
    <t>DLT 12/3C
3 Màu</t>
  </si>
  <si>
    <t>ĐÈN LED DOWLIGHT DLE</t>
  </si>
  <si>
    <t>DLE 6T,V</t>
  </si>
  <si>
    <t>92*50
lổ 75mm</t>
  </si>
  <si>
    <t>DLE 9T,V</t>
  </si>
  <si>
    <t>112*50
lổ 100mm</t>
  </si>
  <si>
    <t>DLE 12T,V</t>
  </si>
  <si>
    <t>166*54
lổ 150mm</t>
  </si>
  <si>
    <t>DLE 18T,V</t>
  </si>
  <si>
    <t>8W</t>
  </si>
  <si>
    <t>216*58
lổ 200mm</t>
  </si>
  <si>
    <t>ĐÈN LED DOWLIGHT DLE 3 MÀU</t>
  </si>
  <si>
    <t>DLE 6/3C</t>
  </si>
  <si>
    <t>DLE 9/3C</t>
  </si>
  <si>
    <t>DLE 12/3C</t>
  </si>
  <si>
    <t>DLE 18/3C</t>
  </si>
  <si>
    <t>Gía 6-10SP</t>
  </si>
  <si>
    <t>Gía 11-20SP</t>
  </si>
  <si>
    <t xml:space="preserve">giá 1-5 SP
 </t>
  </si>
  <si>
    <t>EML</t>
  </si>
  <si>
    <t>3H</t>
  </si>
  <si>
    <t>ĐÈN LED EXIT ĐA NĂNG SERIES EXM</t>
  </si>
  <si>
    <t>EXR/M
Một Mặt Phải</t>
  </si>
  <si>
    <t>EX/M
Đèn Báo EXIT</t>
  </si>
  <si>
    <t>3w</t>
  </si>
  <si>
    <t>3h</t>
  </si>
  <si>
    <t>EXL/M
Một Mặt Trái</t>
  </si>
  <si>
    <t>EXLR/M
Một Mặt Trái Phải</t>
  </si>
  <si>
    <t>EX2/M 
Hai Mặt Trái</t>
  </si>
  <si>
    <t>EX2LR/M 
Hai Mặt Trái, Phải</t>
  </si>
  <si>
    <t>ĐÈN LED EXIT ĐA NĂNG SERIES EX</t>
  </si>
  <si>
    <t>EX/
Đèn Báo EXIT</t>
  </si>
  <si>
    <t>EXR
Một Mặt Phải</t>
  </si>
  <si>
    <t>EXL
Một Mặt Trái</t>
  </si>
  <si>
    <t>EXLR
Một Mặt Trái Phải</t>
  </si>
  <si>
    <t>EX2
Hai Mặt Trái</t>
  </si>
  <si>
    <t>EX2LR
Hai Mặt Trái, Phải</t>
  </si>
  <si>
    <t>HBU-240T
AS TRẮNG</t>
  </si>
  <si>
    <t>ø69*112mm</t>
  </si>
  <si>
    <t>650Lm</t>
  </si>
  <si>
    <t>LBA-80T</t>
  </si>
  <si>
    <t>8000lm</t>
  </si>
  <si>
    <t>DLVL 9/3C
3 Màu</t>
  </si>
  <si>
    <t>DLVL 9T,V,N</t>
  </si>
  <si>
    <t>ĐÈN BIG PANEL PHẲNG   AS: 2800-3200K , 6000-6500K</t>
  </si>
  <si>
    <t>FPD-6060T-N</t>
  </si>
  <si>
    <t>FPD-3030T-N</t>
  </si>
  <si>
    <t>FPD-12030T-N</t>
  </si>
  <si>
    <t>4000lm</t>
  </si>
  <si>
    <t>ø300*300*35</t>
  </si>
  <si>
    <t>ø600*600*35mm</t>
  </si>
  <si>
    <t>ø1200*300*35</t>
  </si>
  <si>
    <t>FLD-80T-80V</t>
  </si>
  <si>
    <t>8.000lm</t>
  </si>
  <si>
    <t>FLD2-10T-10V</t>
  </si>
  <si>
    <t>FLD2-20T-20V</t>
  </si>
  <si>
    <t>FLD2-30T-30V</t>
  </si>
  <si>
    <t>FLD2-50T-50V</t>
  </si>
  <si>
    <t>FLD2-100T-100V</t>
  </si>
  <si>
    <t>FLD2-150T-150V</t>
  </si>
  <si>
    <t>FLD2-200T-200V</t>
  </si>
  <si>
    <t>900 lm</t>
  </si>
  <si>
    <t>2.700lm</t>
  </si>
  <si>
    <t>4.500lm</t>
  </si>
  <si>
    <t>9.000lm</t>
  </si>
  <si>
    <t>115*102*25mm</t>
  </si>
  <si>
    <t>150*133*29mm</t>
  </si>
  <si>
    <t>180*157*32mm</t>
  </si>
  <si>
    <t>233*205*40mm</t>
  </si>
  <si>
    <t>338*248*98mm</t>
  </si>
  <si>
    <t>414*305*103mm</t>
  </si>
  <si>
    <t>HBV2-80T</t>
  </si>
  <si>
    <t>278*206mm</t>
  </si>
  <si>
    <t>HBV2-100T</t>
  </si>
  <si>
    <t>HBV2-150T</t>
  </si>
  <si>
    <t>8.500Lm</t>
  </si>
  <si>
    <t>340*213mm</t>
  </si>
  <si>
    <t>FLM-4/G95
E27 2700K</t>
  </si>
  <si>
    <t>dlbL 9/3C
3 Màu</t>
  </si>
  <si>
    <t>DLBL 9 T,V,N</t>
  </si>
  <si>
    <t>140*40 
lỗ 105mm</t>
  </si>
  <si>
    <t>118*34 
lỗ 80mm</t>
  </si>
  <si>
    <t>DLTL9 T,V,N</t>
  </si>
  <si>
    <t>DLTL 9/3C
3 Màu</t>
  </si>
  <si>
    <t>MRPL-24/3C</t>
  </si>
  <si>
    <t>HBE-240T
AS TRẮNG</t>
  </si>
  <si>
    <t>ĐÈN LED SURFACE DOWNLIGHT SDL 25W T,V</t>
  </si>
  <si>
    <t>BN2-18T-V</t>
  </si>
  <si>
    <t>BN2 36T-V</t>
  </si>
  <si>
    <t>BN 36T-V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</si>
</sst>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#,##0_ ;\-#,##0\ "/>
    <numFmt numFmtId="166" formatCode="_(* #,##0_);_(* \(#,##0\);_(* &quot;-&quot;??_);_(@_)"/>
    <numFmt numFmtId="167" formatCode="_-* #,##0_-;\-* #,##0_-;_-* &quot;-&quot;??_-;_-@_-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6"/>
      <color rgb="FFFF0000"/>
      <name val="Times New Roman"/>
      <family val="1"/>
    </font>
    <font>
      <sz val="10"/>
      <color indexed="8"/>
      <name val="Arial"/>
      <family val="2"/>
    </font>
    <font>
      <b/>
      <sz val="11"/>
      <color theme="1"/>
      <name val="Times New Roman"/>
      <family val="1"/>
    </font>
    <font>
      <sz val="8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</font>
    <font>
      <sz val="12"/>
      <color theme="1"/>
      <name val="Times New Roman"/>
      <family val="1"/>
    </font>
    <font>
      <b/>
      <sz val="16"/>
      <color rgb="FF993300"/>
      <name val="Times New Roman"/>
      <family val="1"/>
    </font>
    <font>
      <sz val="16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Calibri"/>
      <family val="2"/>
    </font>
    <font>
      <b/>
      <sz val="8"/>
      <name val="Times New Roman"/>
      <family val="1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4"/>
      <color theme="1"/>
      <name val="Times New Roman"/>
      <family val="1"/>
    </font>
    <font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421">
    <xf numFmtId="0" fontId="0" fillId="0" borderId="0" xfId="0"/>
    <xf numFmtId="0" fontId="0" fillId="0" borderId="1" xfId="0" applyBorder="1"/>
    <xf numFmtId="166" fontId="0" fillId="0" borderId="0" xfId="1" applyNumberFormat="1" applyFont="1"/>
    <xf numFmtId="0" fontId="10" fillId="0" borderId="5" xfId="0" applyFont="1" applyBorder="1" applyAlignment="1"/>
    <xf numFmtId="0" fontId="16" fillId="0" borderId="1" xfId="0" applyFont="1" applyBorder="1"/>
    <xf numFmtId="9" fontId="0" fillId="0" borderId="1" xfId="0" applyNumberFormat="1" applyBorder="1"/>
    <xf numFmtId="0" fontId="9" fillId="0" borderId="1" xfId="0" applyFont="1" applyBorder="1" applyAlignment="1">
      <alignment horizontal="left" vertical="center"/>
    </xf>
    <xf numFmtId="3" fontId="22" fillId="0" borderId="5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166" fontId="16" fillId="0" borderId="1" xfId="1" applyNumberFormat="1" applyFont="1" applyBorder="1" applyAlignment="1">
      <alignment vertical="center"/>
    </xf>
    <xf numFmtId="0" fontId="21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3" fontId="22" fillId="0" borderId="5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3" fontId="22" fillId="0" borderId="9" xfId="0" applyNumberFormat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3" fontId="22" fillId="0" borderId="8" xfId="0" applyNumberFormat="1" applyFont="1" applyFill="1" applyBorder="1" applyAlignment="1">
      <alignment horizontal="center" vertical="center"/>
    </xf>
    <xf numFmtId="3" fontId="22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15" fillId="0" borderId="1" xfId="0" applyFont="1" applyBorder="1" applyAlignment="1"/>
    <xf numFmtId="166" fontId="16" fillId="0" borderId="1" xfId="1" applyNumberFormat="1" applyFont="1" applyBorder="1" applyAlignment="1">
      <alignment horizontal="center" vertical="center"/>
    </xf>
    <xf numFmtId="166" fontId="5" fillId="0" borderId="1" xfId="1" applyNumberFormat="1" applyFont="1" applyBorder="1" applyAlignment="1">
      <alignment vertical="center"/>
    </xf>
    <xf numFmtId="166" fontId="2" fillId="0" borderId="1" xfId="1" applyNumberFormat="1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43" fontId="0" fillId="0" borderId="0" xfId="1" applyFont="1"/>
    <xf numFmtId="43" fontId="21" fillId="0" borderId="1" xfId="1" applyFont="1" applyBorder="1" applyAlignment="1">
      <alignment wrapText="1"/>
    </xf>
    <xf numFmtId="43" fontId="0" fillId="0" borderId="1" xfId="1" applyFont="1" applyBorder="1"/>
    <xf numFmtId="43" fontId="29" fillId="0" borderId="1" xfId="1" applyFont="1" applyBorder="1"/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21" fillId="0" borderId="6" xfId="0" applyFont="1" applyBorder="1" applyAlignment="1">
      <alignment horizontal="center" vertical="center"/>
    </xf>
    <xf numFmtId="0" fontId="30" fillId="0" borderId="0" xfId="0" applyFont="1" applyAlignment="1"/>
    <xf numFmtId="43" fontId="9" fillId="0" borderId="1" xfId="1" applyFont="1" applyBorder="1"/>
    <xf numFmtId="1" fontId="0" fillId="0" borderId="1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16" fillId="0" borderId="1" xfId="0" applyFont="1" applyBorder="1" applyAlignment="1">
      <alignment wrapText="1"/>
    </xf>
    <xf numFmtId="164" fontId="16" fillId="0" borderId="1" xfId="0" applyNumberFormat="1" applyFont="1" applyBorder="1"/>
    <xf numFmtId="0" fontId="21" fillId="0" borderId="1" xfId="0" applyFont="1" applyBorder="1" applyAlignment="1">
      <alignment horizontal="center" wrapText="1"/>
    </xf>
    <xf numFmtId="43" fontId="9" fillId="0" borderId="1" xfId="1" applyFont="1" applyBorder="1" applyAlignment="1">
      <alignment vertical="center"/>
    </xf>
    <xf numFmtId="164" fontId="16" fillId="0" borderId="1" xfId="0" applyNumberFormat="1" applyFont="1" applyBorder="1" applyAlignment="1">
      <alignment vertical="center"/>
    </xf>
    <xf numFmtId="166" fontId="0" fillId="0" borderId="1" xfId="1" applyNumberFormat="1" applyFont="1" applyBorder="1" applyAlignment="1">
      <alignment vertical="center"/>
    </xf>
    <xf numFmtId="43" fontId="29" fillId="0" borderId="1" xfId="1" applyFont="1" applyBorder="1" applyAlignment="1">
      <alignment vertical="center"/>
    </xf>
    <xf numFmtId="166" fontId="26" fillId="0" borderId="1" xfId="1" applyNumberFormat="1" applyFont="1" applyBorder="1" applyAlignment="1">
      <alignment vertical="center"/>
    </xf>
    <xf numFmtId="164" fontId="33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right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0" fillId="0" borderId="1" xfId="0" applyFont="1" applyBorder="1" applyAlignment="1">
      <alignment horizontal="right"/>
    </xf>
    <xf numFmtId="0" fontId="0" fillId="0" borderId="0" xfId="0" applyBorder="1"/>
    <xf numFmtId="0" fontId="13" fillId="0" borderId="0" xfId="0" applyFont="1" applyBorder="1"/>
    <xf numFmtId="0" fontId="17" fillId="0" borderId="0" xfId="0" applyFont="1" applyBorder="1"/>
    <xf numFmtId="166" fontId="0" fillId="0" borderId="0" xfId="1" applyNumberFormat="1" applyFont="1" applyBorder="1"/>
    <xf numFmtId="0" fontId="12" fillId="0" borderId="0" xfId="0" applyFont="1" applyBorder="1" applyAlignment="1">
      <alignment horizontal="left" indent="2"/>
    </xf>
    <xf numFmtId="0" fontId="32" fillId="0" borderId="0" xfId="0" applyFont="1" applyBorder="1" applyAlignment="1"/>
    <xf numFmtId="17" fontId="9" fillId="0" borderId="0" xfId="0" applyNumberFormat="1" applyFont="1" applyBorder="1" applyAlignment="1"/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10" fillId="0" borderId="3" xfId="0" applyFont="1" applyBorder="1" applyAlignment="1"/>
    <xf numFmtId="0" fontId="6" fillId="0" borderId="3" xfId="0" applyFont="1" applyBorder="1" applyAlignment="1"/>
    <xf numFmtId="0" fontId="6" fillId="0" borderId="2" xfId="0" applyFont="1" applyBorder="1" applyAlignment="1"/>
    <xf numFmtId="0" fontId="6" fillId="0" borderId="4" xfId="0" applyFont="1" applyBorder="1" applyAlignment="1"/>
    <xf numFmtId="0" fontId="0" fillId="0" borderId="2" xfId="0" applyBorder="1" applyAlignment="1"/>
    <xf numFmtId="0" fontId="0" fillId="0" borderId="4" xfId="0" applyBorder="1" applyAlignment="1"/>
    <xf numFmtId="166" fontId="0" fillId="0" borderId="6" xfId="1" applyNumberFormat="1" applyFont="1" applyBorder="1"/>
    <xf numFmtId="0" fontId="22" fillId="0" borderId="1" xfId="0" applyFont="1" applyBorder="1" applyAlignment="1">
      <alignment horizontal="center" wrapText="1"/>
    </xf>
    <xf numFmtId="0" fontId="0" fillId="0" borderId="1" xfId="0" applyBorder="1" applyAlignment="1"/>
    <xf numFmtId="0" fontId="10" fillId="0" borderId="9" xfId="0" applyFont="1" applyBorder="1" applyAlignment="1"/>
    <xf numFmtId="0" fontId="22" fillId="0" borderId="6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3" fontId="22" fillId="0" borderId="6" xfId="0" applyNumberFormat="1" applyFont="1" applyBorder="1" applyAlignment="1">
      <alignment horizontal="center" vertical="center"/>
    </xf>
    <xf numFmtId="166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/>
    </xf>
    <xf numFmtId="166" fontId="16" fillId="0" borderId="0" xfId="1" applyNumberFormat="1" applyFont="1" applyBorder="1" applyAlignment="1">
      <alignment vertical="center"/>
    </xf>
    <xf numFmtId="166" fontId="5" fillId="0" borderId="0" xfId="1" applyNumberFormat="1" applyFont="1" applyBorder="1" applyAlignment="1">
      <alignment vertical="center"/>
    </xf>
    <xf numFmtId="166" fontId="16" fillId="0" borderId="13" xfId="1" applyNumberFormat="1" applyFont="1" applyBorder="1" applyAlignment="1">
      <alignment vertical="center"/>
    </xf>
    <xf numFmtId="166" fontId="0" fillId="0" borderId="6" xfId="1" applyNumberFormat="1" applyFont="1" applyBorder="1" applyAlignment="1">
      <alignment vertical="center"/>
    </xf>
    <xf numFmtId="166" fontId="0" fillId="0" borderId="13" xfId="1" applyNumberFormat="1" applyFont="1" applyBorder="1" applyAlignment="1">
      <alignment vertical="center"/>
    </xf>
    <xf numFmtId="166" fontId="0" fillId="0" borderId="5" xfId="1" applyNumberFormat="1" applyFont="1" applyBorder="1" applyAlignment="1">
      <alignment vertical="center"/>
    </xf>
    <xf numFmtId="166" fontId="9" fillId="0" borderId="1" xfId="1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21" fillId="0" borderId="1" xfId="0" applyFont="1" applyBorder="1"/>
    <xf numFmtId="0" fontId="5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16" fillId="0" borderId="0" xfId="0" applyFont="1" applyBorder="1" applyAlignment="1"/>
    <xf numFmtId="0" fontId="37" fillId="0" borderId="0" xfId="0" applyFont="1" applyBorder="1" applyAlignment="1">
      <alignment horizontal="left" indent="2"/>
    </xf>
    <xf numFmtId="0" fontId="10" fillId="0" borderId="2" xfId="0" applyFont="1" applyBorder="1" applyAlignment="1"/>
    <xf numFmtId="0" fontId="10" fillId="0" borderId="4" xfId="0" applyFont="1" applyBorder="1" applyAlignment="1"/>
    <xf numFmtId="0" fontId="9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21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0" fillId="2" borderId="0" xfId="0" applyFill="1" applyBorder="1"/>
    <xf numFmtId="166" fontId="0" fillId="2" borderId="0" xfId="1" applyNumberFormat="1" applyFont="1" applyFill="1"/>
    <xf numFmtId="0" fontId="0" fillId="2" borderId="0" xfId="0" applyFill="1"/>
    <xf numFmtId="17" fontId="9" fillId="2" borderId="0" xfId="0" applyNumberFormat="1" applyFont="1" applyFill="1" applyBorder="1" applyAlignment="1"/>
    <xf numFmtId="0" fontId="16" fillId="2" borderId="0" xfId="0" applyFont="1" applyFill="1" applyBorder="1" applyAlignment="1"/>
    <xf numFmtId="0" fontId="16" fillId="2" borderId="7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166" fontId="16" fillId="2" borderId="1" xfId="1" applyNumberFormat="1" applyFont="1" applyFill="1" applyBorder="1" applyAlignment="1">
      <alignment wrapText="1"/>
    </xf>
    <xf numFmtId="166" fontId="16" fillId="2" borderId="1" xfId="1" applyNumberFormat="1" applyFont="1" applyFill="1" applyBorder="1" applyAlignment="1">
      <alignment vertical="center"/>
    </xf>
    <xf numFmtId="166" fontId="0" fillId="2" borderId="1" xfId="1" applyNumberFormat="1" applyFont="1" applyFill="1" applyBorder="1" applyAlignment="1">
      <alignment vertical="center"/>
    </xf>
    <xf numFmtId="0" fontId="0" fillId="2" borderId="0" xfId="0" applyFill="1" applyAlignment="1">
      <alignment horizontal="center"/>
    </xf>
    <xf numFmtId="166" fontId="0" fillId="2" borderId="0" xfId="0" applyNumberFormat="1" applyFill="1"/>
    <xf numFmtId="167" fontId="0" fillId="2" borderId="0" xfId="0" applyNumberFormat="1" applyFill="1"/>
    <xf numFmtId="0" fontId="35" fillId="2" borderId="0" xfId="0" applyFont="1" applyFill="1"/>
    <xf numFmtId="166" fontId="31" fillId="2" borderId="1" xfId="1" applyNumberFormat="1" applyFont="1" applyFill="1" applyBorder="1" applyAlignment="1">
      <alignment vertical="center"/>
    </xf>
    <xf numFmtId="166" fontId="0" fillId="2" borderId="3" xfId="1" applyNumberFormat="1" applyFont="1" applyFill="1" applyBorder="1" applyAlignment="1">
      <alignment vertical="center"/>
    </xf>
    <xf numFmtId="0" fontId="17" fillId="2" borderId="0" xfId="0" applyFont="1" applyFill="1"/>
    <xf numFmtId="0" fontId="13" fillId="2" borderId="0" xfId="0" applyFont="1" applyFill="1" applyBorder="1"/>
    <xf numFmtId="0" fontId="17" fillId="2" borderId="0" xfId="0" applyFont="1" applyFill="1" applyBorder="1"/>
    <xf numFmtId="166" fontId="0" fillId="2" borderId="0" xfId="1" applyNumberFormat="1" applyFont="1" applyFill="1" applyBorder="1"/>
    <xf numFmtId="0" fontId="12" fillId="2" borderId="0" xfId="0" applyFont="1" applyFill="1" applyBorder="1" applyAlignment="1">
      <alignment horizontal="left" indent="2"/>
    </xf>
    <xf numFmtId="0" fontId="37" fillId="2" borderId="0" xfId="0" applyFont="1" applyFill="1" applyBorder="1" applyAlignment="1">
      <alignment horizontal="left" indent="2"/>
    </xf>
    <xf numFmtId="0" fontId="32" fillId="2" borderId="0" xfId="0" applyFont="1" applyFill="1" applyBorder="1" applyAlignment="1"/>
    <xf numFmtId="0" fontId="10" fillId="2" borderId="8" xfId="0" applyFont="1" applyFill="1" applyBorder="1" applyAlignment="1"/>
    <xf numFmtId="0" fontId="0" fillId="2" borderId="7" xfId="0" applyFill="1" applyBorder="1" applyAlignment="1"/>
    <xf numFmtId="0" fontId="18" fillId="2" borderId="1" xfId="0" applyFont="1" applyFill="1" applyBorder="1" applyAlignment="1">
      <alignment horizontal="center"/>
    </xf>
    <xf numFmtId="0" fontId="24" fillId="3" borderId="1" xfId="2" applyFont="1" applyFill="1" applyBorder="1" applyAlignment="1">
      <alignment horizontal="center" wrapText="1"/>
    </xf>
    <xf numFmtId="165" fontId="24" fillId="3" borderId="1" xfId="1" applyNumberFormat="1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wrapText="1"/>
    </xf>
    <xf numFmtId="0" fontId="21" fillId="2" borderId="1" xfId="0" applyFont="1" applyFill="1" applyBorder="1" applyAlignment="1">
      <alignment horizontal="center" vertical="center" wrapText="1"/>
    </xf>
    <xf numFmtId="166" fontId="16" fillId="2" borderId="1" xfId="1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15" xfId="0" applyFont="1" applyFill="1" applyBorder="1" applyAlignment="1"/>
    <xf numFmtId="166" fontId="16" fillId="2" borderId="1" xfId="1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/>
    <xf numFmtId="0" fontId="1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10" fillId="2" borderId="3" xfId="0" applyFont="1" applyFill="1" applyBorder="1" applyAlignment="1"/>
    <xf numFmtId="0" fontId="10" fillId="2" borderId="2" xfId="0" applyFont="1" applyFill="1" applyBorder="1" applyAlignment="1"/>
    <xf numFmtId="0" fontId="10" fillId="2" borderId="4" xfId="0" applyFont="1" applyFill="1" applyBorder="1" applyAlignment="1"/>
    <xf numFmtId="0" fontId="5" fillId="2" borderId="1" xfId="0" quotePrefix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21" fillId="2" borderId="1" xfId="0" applyFont="1" applyFill="1" applyBorder="1"/>
    <xf numFmtId="0" fontId="5" fillId="2" borderId="13" xfId="0" applyFont="1" applyFill="1" applyBorder="1" applyAlignment="1"/>
    <xf numFmtId="0" fontId="6" fillId="2" borderId="3" xfId="0" applyFont="1" applyFill="1" applyBorder="1" applyAlignment="1"/>
    <xf numFmtId="0" fontId="22" fillId="2" borderId="1" xfId="0" applyFont="1" applyFill="1" applyBorder="1" applyAlignment="1">
      <alignment horizontal="center" vertical="center"/>
    </xf>
    <xf numFmtId="3" fontId="22" fillId="2" borderId="5" xfId="0" applyNumberFormat="1" applyFont="1" applyFill="1" applyBorder="1" applyAlignment="1">
      <alignment horizontal="center" vertical="center"/>
    </xf>
    <xf numFmtId="166" fontId="0" fillId="2" borderId="1" xfId="1" applyNumberFormat="1" applyFont="1" applyFill="1" applyBorder="1"/>
    <xf numFmtId="0" fontId="6" fillId="2" borderId="2" xfId="0" applyFont="1" applyFill="1" applyBorder="1" applyAlignment="1"/>
    <xf numFmtId="0" fontId="22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wrapText="1"/>
    </xf>
    <xf numFmtId="0" fontId="6" fillId="2" borderId="4" xfId="0" applyFont="1" applyFill="1" applyBorder="1" applyAlignment="1"/>
    <xf numFmtId="0" fontId="22" fillId="2" borderId="3" xfId="0" applyFont="1" applyFill="1" applyBorder="1" applyAlignment="1">
      <alignment horizontal="center" vertical="center"/>
    </xf>
    <xf numFmtId="3" fontId="22" fillId="2" borderId="9" xfId="0" applyNumberFormat="1" applyFont="1" applyFill="1" applyBorder="1" applyAlignment="1">
      <alignment horizontal="center" vertical="center"/>
    </xf>
    <xf numFmtId="166" fontId="5" fillId="2" borderId="1" xfId="1" applyNumberFormat="1" applyFont="1" applyFill="1" applyBorder="1" applyAlignment="1">
      <alignment vertical="center"/>
    </xf>
    <xf numFmtId="0" fontId="22" fillId="2" borderId="6" xfId="0" applyFont="1" applyFill="1" applyBorder="1" applyAlignment="1">
      <alignment horizontal="center" vertical="center"/>
    </xf>
    <xf numFmtId="3" fontId="22" fillId="2" borderId="6" xfId="0" applyNumberFormat="1" applyFont="1" applyFill="1" applyBorder="1" applyAlignment="1">
      <alignment horizontal="center" vertical="center"/>
    </xf>
    <xf numFmtId="166" fontId="0" fillId="2" borderId="5" xfId="1" applyNumberFormat="1" applyFont="1" applyFill="1" applyBorder="1"/>
    <xf numFmtId="0" fontId="10" fillId="2" borderId="5" xfId="0" applyFont="1" applyFill="1" applyBorder="1" applyAlignment="1"/>
    <xf numFmtId="0" fontId="5" fillId="2" borderId="1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/>
    </xf>
    <xf numFmtId="0" fontId="15" fillId="2" borderId="1" xfId="0" applyFont="1" applyFill="1" applyBorder="1" applyAlignment="1"/>
    <xf numFmtId="0" fontId="21" fillId="2" borderId="4" xfId="0" applyFont="1" applyFill="1" applyBorder="1" applyAlignment="1">
      <alignment horizontal="center" vertical="center"/>
    </xf>
    <xf numFmtId="3" fontId="22" fillId="2" borderId="8" xfId="0" applyNumberFormat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166" fontId="26" fillId="2" borderId="1" xfId="1" applyNumberFormat="1" applyFont="1" applyFill="1" applyBorder="1" applyAlignment="1">
      <alignment vertical="center"/>
    </xf>
    <xf numFmtId="0" fontId="0" fillId="2" borderId="5" xfId="0" applyFill="1" applyBorder="1" applyAlignment="1">
      <alignment horizontal="center"/>
    </xf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4" xfId="0" applyFill="1" applyBorder="1" applyAlignment="1"/>
    <xf numFmtId="0" fontId="21" fillId="2" borderId="6" xfId="0" applyFont="1" applyFill="1" applyBorder="1" applyAlignment="1">
      <alignment horizontal="center" vertical="center"/>
    </xf>
    <xf numFmtId="166" fontId="0" fillId="2" borderId="6" xfId="1" applyNumberFormat="1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21" fillId="2" borderId="6" xfId="0" applyFont="1" applyFill="1" applyBorder="1" applyAlignment="1">
      <alignment horizontal="center" vertical="center" wrapText="1"/>
    </xf>
    <xf numFmtId="166" fontId="16" fillId="2" borderId="13" xfId="1" applyNumberFormat="1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2" borderId="13" xfId="0" applyFont="1" applyFill="1" applyBorder="1" applyAlignment="1">
      <alignment vertical="center"/>
    </xf>
    <xf numFmtId="0" fontId="16" fillId="2" borderId="5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/>
    </xf>
    <xf numFmtId="166" fontId="0" fillId="2" borderId="6" xfId="1" applyNumberFormat="1" applyFont="1" applyFill="1" applyBorder="1" applyAlignment="1">
      <alignment vertical="center"/>
    </xf>
    <xf numFmtId="166" fontId="0" fillId="2" borderId="13" xfId="1" applyNumberFormat="1" applyFont="1" applyFill="1" applyBorder="1" applyAlignment="1">
      <alignment vertical="center"/>
    </xf>
    <xf numFmtId="166" fontId="0" fillId="2" borderId="5" xfId="1" applyNumberFormat="1" applyFont="1" applyFill="1" applyBorder="1" applyAlignment="1">
      <alignment vertical="center"/>
    </xf>
    <xf numFmtId="166" fontId="16" fillId="2" borderId="5" xfId="1" applyNumberFormat="1" applyFont="1" applyFill="1" applyBorder="1" applyAlignment="1">
      <alignment horizontal="center" vertical="center"/>
    </xf>
    <xf numFmtId="166" fontId="0" fillId="2" borderId="13" xfId="1" applyNumberFormat="1" applyFont="1" applyFill="1" applyBorder="1"/>
    <xf numFmtId="0" fontId="8" fillId="2" borderId="1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/>
    <xf numFmtId="0" fontId="8" fillId="2" borderId="6" xfId="0" applyFont="1" applyFill="1" applyBorder="1" applyAlignment="1"/>
    <xf numFmtId="0" fontId="8" fillId="2" borderId="13" xfId="0" applyFont="1" applyFill="1" applyBorder="1" applyAlignment="1"/>
    <xf numFmtId="0" fontId="8" fillId="2" borderId="15" xfId="0" applyFont="1" applyFill="1" applyBorder="1" applyAlignment="1"/>
    <xf numFmtId="0" fontId="8" fillId="2" borderId="7" xfId="0" applyFont="1" applyFill="1" applyBorder="1" applyAlignment="1"/>
    <xf numFmtId="0" fontId="1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/>
    <xf numFmtId="0" fontId="9" fillId="2" borderId="6" xfId="0" applyFont="1" applyFill="1" applyBorder="1" applyAlignment="1">
      <alignment vertical="center"/>
    </xf>
    <xf numFmtId="0" fontId="9" fillId="2" borderId="6" xfId="0" applyFont="1" applyFill="1" applyBorder="1"/>
    <xf numFmtId="166" fontId="31" fillId="2" borderId="1" xfId="1" applyNumberFormat="1" applyFont="1" applyFill="1" applyBorder="1"/>
    <xf numFmtId="166" fontId="31" fillId="2" borderId="6" xfId="1" applyNumberFormat="1" applyFont="1" applyFill="1" applyBorder="1"/>
    <xf numFmtId="0" fontId="21" fillId="2" borderId="6" xfId="0" applyFont="1" applyFill="1" applyBorder="1" applyAlignment="1">
      <alignment vertical="center"/>
    </xf>
    <xf numFmtId="0" fontId="21" fillId="2" borderId="6" xfId="0" applyFont="1" applyFill="1" applyBorder="1" applyAlignment="1">
      <alignment horizontal="center"/>
    </xf>
    <xf numFmtId="0" fontId="26" fillId="2" borderId="5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16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17" fillId="2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6" fontId="39" fillId="2" borderId="1" xfId="1" applyNumberFormat="1" applyFont="1" applyFill="1" applyBorder="1" applyAlignment="1">
      <alignment vertical="center"/>
    </xf>
    <xf numFmtId="0" fontId="0" fillId="2" borderId="1" xfId="0" applyFont="1" applyFill="1" applyBorder="1"/>
    <xf numFmtId="166" fontId="1" fillId="2" borderId="1" xfId="1" applyNumberFormat="1" applyFont="1" applyFill="1" applyBorder="1"/>
    <xf numFmtId="0" fontId="0" fillId="2" borderId="6" xfId="0" applyFill="1" applyBorder="1" applyAlignment="1"/>
    <xf numFmtId="166" fontId="40" fillId="2" borderId="1" xfId="1" applyNumberFormat="1" applyFont="1" applyFill="1" applyBorder="1" applyAlignment="1">
      <alignment vertical="center"/>
    </xf>
    <xf numFmtId="0" fontId="19" fillId="2" borderId="1" xfId="0" applyFont="1" applyFill="1" applyBorder="1" applyAlignment="1"/>
    <xf numFmtId="0" fontId="5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top" wrapText="1"/>
    </xf>
    <xf numFmtId="0" fontId="16" fillId="2" borderId="4" xfId="0" applyFont="1" applyFill="1" applyBorder="1" applyAlignment="1">
      <alignment horizontal="center" vertical="center"/>
    </xf>
    <xf numFmtId="17" fontId="16" fillId="2" borderId="0" xfId="0" applyNumberFormat="1" applyFont="1" applyFill="1" applyBorder="1"/>
    <xf numFmtId="0" fontId="6" fillId="2" borderId="14" xfId="0" applyFont="1" applyFill="1" applyBorder="1" applyAlignment="1"/>
    <xf numFmtId="166" fontId="7" fillId="2" borderId="1" xfId="1" applyNumberFormat="1" applyFont="1" applyFill="1" applyBorder="1" applyAlignment="1">
      <alignment vertical="center"/>
    </xf>
    <xf numFmtId="0" fontId="0" fillId="2" borderId="13" xfId="0" applyFont="1" applyFill="1" applyBorder="1" applyAlignment="1">
      <alignment vertical="center"/>
    </xf>
    <xf numFmtId="0" fontId="0" fillId="2" borderId="16" xfId="0" applyFill="1" applyBorder="1"/>
    <xf numFmtId="0" fontId="0" fillId="2" borderId="17" xfId="0" applyFill="1" applyBorder="1"/>
    <xf numFmtId="166" fontId="7" fillId="2" borderId="13" xfId="1" applyNumberFormat="1" applyFont="1" applyFill="1" applyBorder="1" applyAlignment="1">
      <alignment vertical="center"/>
    </xf>
    <xf numFmtId="166" fontId="7" fillId="2" borderId="1" xfId="1" applyNumberFormat="1" applyFont="1" applyFill="1" applyBorder="1"/>
    <xf numFmtId="166" fontId="7" fillId="2" borderId="1" xfId="1" applyNumberFormat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10" fillId="2" borderId="14" xfId="0" applyFont="1" applyFill="1" applyBorder="1" applyAlignment="1"/>
    <xf numFmtId="166" fontId="16" fillId="2" borderId="0" xfId="1" applyNumberFormat="1" applyFont="1" applyFill="1" applyBorder="1" applyAlignment="1">
      <alignment vertical="center"/>
    </xf>
    <xf numFmtId="166" fontId="16" fillId="2" borderId="1" xfId="1" applyNumberFormat="1" applyFont="1" applyFill="1" applyBorder="1" applyAlignment="1">
      <alignment vertical="center" wrapText="1"/>
    </xf>
    <xf numFmtId="166" fontId="9" fillId="2" borderId="1" xfId="1" applyNumberFormat="1" applyFont="1" applyFill="1" applyBorder="1" applyAlignment="1">
      <alignment vertical="center"/>
    </xf>
    <xf numFmtId="0" fontId="8" fillId="2" borderId="5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166" fontId="0" fillId="2" borderId="0" xfId="1" applyNumberFormat="1" applyFont="1" applyFill="1" applyBorder="1" applyAlignment="1">
      <alignment vertical="center"/>
    </xf>
    <xf numFmtId="43" fontId="26" fillId="2" borderId="1" xfId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21" fillId="2" borderId="1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166" fontId="9" fillId="2" borderId="6" xfId="1" applyNumberFormat="1" applyFont="1" applyFill="1" applyBorder="1" applyAlignment="1">
      <alignment vertical="center"/>
    </xf>
    <xf numFmtId="166" fontId="9" fillId="2" borderId="13" xfId="1" applyNumberFormat="1" applyFont="1" applyFill="1" applyBorder="1" applyAlignment="1">
      <alignment vertical="center"/>
    </xf>
    <xf numFmtId="166" fontId="9" fillId="2" borderId="5" xfId="1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horizontal="center" wrapText="1"/>
    </xf>
    <xf numFmtId="166" fontId="16" fillId="2" borderId="1" xfId="1" applyNumberFormat="1" applyFont="1" applyFill="1" applyBorder="1" applyAlignment="1">
      <alignment vertical="top" wrapText="1"/>
    </xf>
    <xf numFmtId="0" fontId="28" fillId="2" borderId="5" xfId="0" applyFont="1" applyFill="1" applyBorder="1" applyAlignment="1"/>
    <xf numFmtId="0" fontId="8" fillId="2" borderId="3" xfId="0" applyFont="1" applyFill="1" applyBorder="1" applyAlignment="1">
      <alignment horizontal="center"/>
    </xf>
    <xf numFmtId="166" fontId="9" fillId="2" borderId="1" xfId="1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166" fontId="16" fillId="2" borderId="6" xfId="1" applyNumberFormat="1" applyFont="1" applyFill="1" applyBorder="1" applyAlignment="1">
      <alignment vertical="center"/>
    </xf>
    <xf numFmtId="0" fontId="41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/>
    </xf>
    <xf numFmtId="3" fontId="41" fillId="2" borderId="5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wrapText="1"/>
    </xf>
    <xf numFmtId="3" fontId="4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5" fillId="2" borderId="1" xfId="0" applyFont="1" applyFill="1" applyBorder="1" applyAlignment="1"/>
    <xf numFmtId="3" fontId="41" fillId="2" borderId="8" xfId="0" applyNumberFormat="1" applyFont="1" applyFill="1" applyBorder="1" applyAlignment="1">
      <alignment horizontal="center" vertical="center"/>
    </xf>
    <xf numFmtId="17" fontId="8" fillId="2" borderId="0" xfId="0" applyNumberFormat="1" applyFont="1" applyFill="1" applyBorder="1"/>
    <xf numFmtId="166" fontId="7" fillId="2" borderId="3" xfId="1" applyNumberFormat="1" applyFont="1" applyFill="1" applyBorder="1"/>
    <xf numFmtId="166" fontId="16" fillId="2" borderId="3" xfId="1" applyNumberFormat="1" applyFont="1" applyFill="1" applyBorder="1" applyAlignment="1">
      <alignment vertical="center"/>
    </xf>
    <xf numFmtId="0" fontId="0" fillId="2" borderId="6" xfId="0" applyFill="1" applyBorder="1" applyAlignment="1">
      <alignment horizontal="center"/>
    </xf>
    <xf numFmtId="0" fontId="26" fillId="2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6" fontId="16" fillId="2" borderId="6" xfId="1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/>
    </xf>
    <xf numFmtId="166" fontId="35" fillId="2" borderId="1" xfId="1" applyNumberFormat="1" applyFont="1" applyFill="1" applyBorder="1" applyAlignment="1">
      <alignment vertical="center"/>
    </xf>
    <xf numFmtId="0" fontId="8" fillId="2" borderId="0" xfId="0" applyFont="1" applyFill="1" applyBorder="1" applyAlignment="1">
      <alignment horizontal="center"/>
    </xf>
    <xf numFmtId="166" fontId="42" fillId="2" borderId="1" xfId="1" applyNumberFormat="1" applyFont="1" applyFill="1" applyBorder="1" applyAlignment="1">
      <alignment vertical="center"/>
    </xf>
    <xf numFmtId="166" fontId="35" fillId="2" borderId="3" xfId="1" applyNumberFormat="1" applyFont="1" applyFill="1" applyBorder="1" applyAlignment="1">
      <alignment vertical="center"/>
    </xf>
    <xf numFmtId="166" fontId="39" fillId="2" borderId="3" xfId="1" applyNumberFormat="1" applyFont="1" applyFill="1" applyBorder="1" applyAlignment="1">
      <alignment vertical="center"/>
    </xf>
    <xf numFmtId="166" fontId="35" fillId="2" borderId="1" xfId="1" applyNumberFormat="1" applyFont="1" applyFill="1" applyBorder="1"/>
    <xf numFmtId="0" fontId="0" fillId="2" borderId="7" xfId="0" applyFill="1" applyBorder="1" applyAlignment="1">
      <alignment horizontal="center"/>
    </xf>
    <xf numFmtId="0" fontId="21" fillId="2" borderId="6" xfId="0" applyFont="1" applyFill="1" applyBorder="1" applyAlignment="1">
      <alignment vertical="center" wrapText="1"/>
    </xf>
    <xf numFmtId="0" fontId="26" fillId="2" borderId="6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13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28" fillId="2" borderId="5" xfId="0" applyFont="1" applyFill="1" applyBorder="1" applyAlignment="1">
      <alignment horizontal="center"/>
    </xf>
    <xf numFmtId="0" fontId="28" fillId="2" borderId="6" xfId="0" applyFont="1" applyFill="1" applyBorder="1" applyAlignment="1">
      <alignment horizontal="center"/>
    </xf>
    <xf numFmtId="0" fontId="28" fillId="2" borderId="13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13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30" fillId="0" borderId="0" xfId="0" applyFont="1" applyAlignment="1">
      <alignment horizontal="center"/>
    </xf>
    <xf numFmtId="17" fontId="30" fillId="0" borderId="0" xfId="0" applyNumberFormat="1" applyFont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13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13" xfId="0" applyFont="1" applyBorder="1" applyAlignment="1">
      <alignment horizontal="center"/>
    </xf>
  </cellXfs>
  <cellStyles count="3">
    <cellStyle name="Comma" xfId="1" builtinId="3"/>
    <cellStyle name="Normal" xfId="0" builtinId="0"/>
    <cellStyle name="Normal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png"/><Relationship Id="rId21" Type="http://schemas.openxmlformats.org/officeDocument/2006/relationships/image" Target="../media/image22.jpe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76" Type="http://schemas.openxmlformats.org/officeDocument/2006/relationships/image" Target="../media/image77.jpeg"/><Relationship Id="rId84" Type="http://schemas.openxmlformats.org/officeDocument/2006/relationships/image" Target="../media/image85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jpeg"/><Relationship Id="rId66" Type="http://schemas.openxmlformats.org/officeDocument/2006/relationships/image" Target="../media/image67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5" Type="http://schemas.openxmlformats.org/officeDocument/2006/relationships/image" Target="../media/image6.jpe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jpeg"/><Relationship Id="rId56" Type="http://schemas.openxmlformats.org/officeDocument/2006/relationships/image" Target="../media/image57.pn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77" Type="http://schemas.openxmlformats.org/officeDocument/2006/relationships/image" Target="../media/image78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80" Type="http://schemas.openxmlformats.org/officeDocument/2006/relationships/image" Target="../media/image81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pn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87.jpeg"/><Relationship Id="rId3" Type="http://schemas.openxmlformats.org/officeDocument/2006/relationships/image" Target="../media/image24.jpeg"/><Relationship Id="rId7" Type="http://schemas.openxmlformats.org/officeDocument/2006/relationships/image" Target="../media/image2.jpeg"/><Relationship Id="rId12" Type="http://schemas.openxmlformats.org/officeDocument/2006/relationships/image" Target="../media/image22.jpeg"/><Relationship Id="rId2" Type="http://schemas.openxmlformats.org/officeDocument/2006/relationships/image" Target="../media/image86.jpeg"/><Relationship Id="rId1" Type="http://schemas.openxmlformats.org/officeDocument/2006/relationships/image" Target="../media/image13.jpeg"/><Relationship Id="rId6" Type="http://schemas.openxmlformats.org/officeDocument/2006/relationships/image" Target="../media/image34.jpeg"/><Relationship Id="rId11" Type="http://schemas.openxmlformats.org/officeDocument/2006/relationships/image" Target="../media/image12.jpeg"/><Relationship Id="rId5" Type="http://schemas.openxmlformats.org/officeDocument/2006/relationships/image" Target="../media/image29.jpeg"/><Relationship Id="rId10" Type="http://schemas.openxmlformats.org/officeDocument/2006/relationships/image" Target="../media/image5.jpeg"/><Relationship Id="rId4" Type="http://schemas.openxmlformats.org/officeDocument/2006/relationships/image" Target="../media/image26.jpeg"/><Relationship Id="rId9" Type="http://schemas.openxmlformats.org/officeDocument/2006/relationships/image" Target="../media/image4.jpeg"/><Relationship Id="rId14" Type="http://schemas.openxmlformats.org/officeDocument/2006/relationships/image" Target="../media/image3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118113</xdr:colOff>
      <xdr:row>84</xdr:row>
      <xdr:rowOff>73404</xdr:rowOff>
    </xdr:from>
    <xdr:to>
      <xdr:col>0</xdr:col>
      <xdr:colOff>1352551</xdr:colOff>
      <xdr:row>86</xdr:row>
      <xdr:rowOff>323500</xdr:rowOff>
    </xdr:to>
    <xdr:pic>
      <xdr:nvPicPr>
        <xdr:cNvPr id="4" name="Picture 3" descr="20160311_105525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13" y="35639754"/>
          <a:ext cx="1234438" cy="1164496"/>
        </a:xfrm>
        <a:prstGeom prst="rect">
          <a:avLst/>
        </a:prstGeom>
      </xdr:spPr>
    </xdr:pic>
    <xdr:clientData/>
  </xdr:twoCellAnchor>
  <xdr:twoCellAnchor editAs="oneCell">
    <xdr:from>
      <xdr:col>0</xdr:col>
      <xdr:colOff>135257</xdr:colOff>
      <xdr:row>135</xdr:row>
      <xdr:rowOff>73654</xdr:rowOff>
    </xdr:from>
    <xdr:to>
      <xdr:col>0</xdr:col>
      <xdr:colOff>1314450</xdr:colOff>
      <xdr:row>139</xdr:row>
      <xdr:rowOff>22730</xdr:rowOff>
    </xdr:to>
    <xdr:pic>
      <xdr:nvPicPr>
        <xdr:cNvPr id="6" name="Picture 5" descr="20160311_10533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5257" y="46222279"/>
          <a:ext cx="1179193" cy="1282576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327661</xdr:colOff>
      <xdr:row>140</xdr:row>
      <xdr:rowOff>87297</xdr:rowOff>
    </xdr:from>
    <xdr:to>
      <xdr:col>0</xdr:col>
      <xdr:colOff>1388807</xdr:colOff>
      <xdr:row>143</xdr:row>
      <xdr:rowOff>180975</xdr:rowOff>
    </xdr:to>
    <xdr:pic>
      <xdr:nvPicPr>
        <xdr:cNvPr id="7" name="Picture 6" descr="20160311_105252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7661" y="47959947"/>
          <a:ext cx="1061146" cy="1179528"/>
        </a:xfrm>
        <a:prstGeom prst="rect">
          <a:avLst/>
        </a:prstGeom>
      </xdr:spPr>
    </xdr:pic>
    <xdr:clientData/>
  </xdr:twoCellAnchor>
  <xdr:twoCellAnchor editAs="oneCell">
    <xdr:from>
      <xdr:col>0</xdr:col>
      <xdr:colOff>329565</xdr:colOff>
      <xdr:row>221</xdr:row>
      <xdr:rowOff>39691</xdr:rowOff>
    </xdr:from>
    <xdr:to>
      <xdr:col>0</xdr:col>
      <xdr:colOff>1200150</xdr:colOff>
      <xdr:row>224</xdr:row>
      <xdr:rowOff>224638</xdr:rowOff>
    </xdr:to>
    <xdr:pic>
      <xdr:nvPicPr>
        <xdr:cNvPr id="8" name="Picture 7" descr="20160311_105145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9565" y="49293466"/>
          <a:ext cx="870585" cy="1099347"/>
        </a:xfrm>
        <a:prstGeom prst="rect">
          <a:avLst/>
        </a:prstGeom>
      </xdr:spPr>
    </xdr:pic>
    <xdr:clientData/>
  </xdr:twoCellAnchor>
  <xdr:twoCellAnchor editAs="oneCell">
    <xdr:from>
      <xdr:col>0</xdr:col>
      <xdr:colOff>325758</xdr:colOff>
      <xdr:row>245</xdr:row>
      <xdr:rowOff>30480</xdr:rowOff>
    </xdr:from>
    <xdr:to>
      <xdr:col>0</xdr:col>
      <xdr:colOff>1057275</xdr:colOff>
      <xdr:row>246</xdr:row>
      <xdr:rowOff>355346</xdr:rowOff>
    </xdr:to>
    <xdr:pic>
      <xdr:nvPicPr>
        <xdr:cNvPr id="9" name="Picture 8" descr="20160311_105050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758" y="47712630"/>
          <a:ext cx="731517" cy="724916"/>
        </a:xfrm>
        <a:prstGeom prst="rect">
          <a:avLst/>
        </a:prstGeom>
      </xdr:spPr>
    </xdr:pic>
    <xdr:clientData/>
  </xdr:twoCellAnchor>
  <xdr:twoCellAnchor editAs="oneCell">
    <xdr:from>
      <xdr:col>0</xdr:col>
      <xdr:colOff>291465</xdr:colOff>
      <xdr:row>254</xdr:row>
      <xdr:rowOff>53697</xdr:rowOff>
    </xdr:from>
    <xdr:to>
      <xdr:col>0</xdr:col>
      <xdr:colOff>1288740</xdr:colOff>
      <xdr:row>257</xdr:row>
      <xdr:rowOff>190500</xdr:rowOff>
    </xdr:to>
    <xdr:pic>
      <xdr:nvPicPr>
        <xdr:cNvPr id="10" name="Picture 9" descr="20160311_105006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1465" y="55879722"/>
          <a:ext cx="997275" cy="1108353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127635</xdr:colOff>
      <xdr:row>275</xdr:row>
      <xdr:rowOff>50362</xdr:rowOff>
    </xdr:from>
    <xdr:to>
      <xdr:col>0</xdr:col>
      <xdr:colOff>1171575</xdr:colOff>
      <xdr:row>278</xdr:row>
      <xdr:rowOff>266700</xdr:rowOff>
    </xdr:to>
    <xdr:pic>
      <xdr:nvPicPr>
        <xdr:cNvPr id="11" name="Picture 10" descr="20160311_104753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635" y="35702437"/>
          <a:ext cx="1043940" cy="1130738"/>
        </a:xfrm>
        <a:prstGeom prst="rect">
          <a:avLst/>
        </a:prstGeom>
      </xdr:spPr>
    </xdr:pic>
    <xdr:clientData/>
  </xdr:twoCellAnchor>
  <xdr:twoCellAnchor editAs="oneCell">
    <xdr:from>
      <xdr:col>22</xdr:col>
      <xdr:colOff>245745</xdr:colOff>
      <xdr:row>298</xdr:row>
      <xdr:rowOff>95250</xdr:rowOff>
    </xdr:from>
    <xdr:to>
      <xdr:col>23</xdr:col>
      <xdr:colOff>590550</xdr:colOff>
      <xdr:row>302</xdr:row>
      <xdr:rowOff>134365</xdr:rowOff>
    </xdr:to>
    <xdr:pic>
      <xdr:nvPicPr>
        <xdr:cNvPr id="12" name="Picture 11" descr="20160311_104703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89895" y="66351150"/>
          <a:ext cx="1049655" cy="1248790"/>
        </a:xfrm>
        <a:prstGeom prst="rect">
          <a:avLst/>
        </a:prstGeom>
      </xdr:spPr>
    </xdr:pic>
    <xdr:clientData/>
  </xdr:twoCellAnchor>
  <xdr:twoCellAnchor editAs="oneCell">
    <xdr:from>
      <xdr:col>22</xdr:col>
      <xdr:colOff>502921</xdr:colOff>
      <xdr:row>289</xdr:row>
      <xdr:rowOff>47625</xdr:rowOff>
    </xdr:from>
    <xdr:to>
      <xdr:col>24</xdr:col>
      <xdr:colOff>228601</xdr:colOff>
      <xdr:row>299</xdr:row>
      <xdr:rowOff>165734</xdr:rowOff>
    </xdr:to>
    <xdr:pic>
      <xdr:nvPicPr>
        <xdr:cNvPr id="13" name="Picture 12" descr="20160311_104618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847071" y="67360800"/>
          <a:ext cx="1040130" cy="117538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297</xdr:row>
      <xdr:rowOff>43675</xdr:rowOff>
    </xdr:from>
    <xdr:to>
      <xdr:col>0</xdr:col>
      <xdr:colOff>1131202</xdr:colOff>
      <xdr:row>300</xdr:row>
      <xdr:rowOff>257176</xdr:rowOff>
    </xdr:to>
    <xdr:pic>
      <xdr:nvPicPr>
        <xdr:cNvPr id="14" name="Picture 13" descr="20160311_104531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19076" y="67699750"/>
          <a:ext cx="912126" cy="1156476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129</xdr:row>
      <xdr:rowOff>79833</xdr:rowOff>
    </xdr:from>
    <xdr:to>
      <xdr:col>0</xdr:col>
      <xdr:colOff>1390650</xdr:colOff>
      <xdr:row>132</xdr:row>
      <xdr:rowOff>95250</xdr:rowOff>
    </xdr:to>
    <xdr:pic>
      <xdr:nvPicPr>
        <xdr:cNvPr id="16" name="Picture 15" descr="20160311_105435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580" y="34074558"/>
          <a:ext cx="1322070" cy="1301292"/>
        </a:xfrm>
        <a:prstGeom prst="rect">
          <a:avLst/>
        </a:prstGeom>
      </xdr:spPr>
    </xdr:pic>
    <xdr:clientData/>
  </xdr:twoCellAnchor>
  <xdr:twoCellAnchor editAs="oneCell">
    <xdr:from>
      <xdr:col>0</xdr:col>
      <xdr:colOff>276231</xdr:colOff>
      <xdr:row>51</xdr:row>
      <xdr:rowOff>114300</xdr:rowOff>
    </xdr:from>
    <xdr:to>
      <xdr:col>0</xdr:col>
      <xdr:colOff>1206393</xdr:colOff>
      <xdr:row>54</xdr:row>
      <xdr:rowOff>228601</xdr:rowOff>
    </xdr:to>
    <xdr:pic>
      <xdr:nvPicPr>
        <xdr:cNvPr id="17" name="Picture 16" descr="20160730_144359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16200000">
          <a:off x="169811" y="26681170"/>
          <a:ext cx="1143001" cy="930162"/>
        </a:xfrm>
        <a:prstGeom prst="rect">
          <a:avLst/>
        </a:prstGeom>
      </xdr:spPr>
    </xdr:pic>
    <xdr:clientData/>
  </xdr:twoCellAnchor>
  <xdr:twoCellAnchor editAs="oneCell">
    <xdr:from>
      <xdr:col>21</xdr:col>
      <xdr:colOff>300991</xdr:colOff>
      <xdr:row>337</xdr:row>
      <xdr:rowOff>0</xdr:rowOff>
    </xdr:from>
    <xdr:to>
      <xdr:col>22</xdr:col>
      <xdr:colOff>495301</xdr:colOff>
      <xdr:row>346</xdr:row>
      <xdr:rowOff>354545</xdr:rowOff>
    </xdr:to>
    <xdr:pic>
      <xdr:nvPicPr>
        <xdr:cNvPr id="29" name="Picture 28" descr="exit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35541" y="79609950"/>
          <a:ext cx="803910" cy="525995"/>
        </a:xfrm>
        <a:prstGeom prst="rect">
          <a:avLst/>
        </a:prstGeom>
      </xdr:spPr>
    </xdr:pic>
    <xdr:clientData/>
  </xdr:twoCellAnchor>
  <xdr:twoCellAnchor editAs="oneCell">
    <xdr:from>
      <xdr:col>22</xdr:col>
      <xdr:colOff>304800</xdr:colOff>
      <xdr:row>336</xdr:row>
      <xdr:rowOff>314325</xdr:rowOff>
    </xdr:from>
    <xdr:to>
      <xdr:col>23</xdr:col>
      <xdr:colOff>385834</xdr:colOff>
      <xdr:row>346</xdr:row>
      <xdr:rowOff>367666</xdr:rowOff>
    </xdr:to>
    <xdr:pic>
      <xdr:nvPicPr>
        <xdr:cNvPr id="30" name="Picture 29" descr="exit 2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648950" y="79581375"/>
          <a:ext cx="785884" cy="539116"/>
        </a:xfrm>
        <a:prstGeom prst="rect">
          <a:avLst/>
        </a:prstGeom>
      </xdr:spPr>
    </xdr:pic>
    <xdr:clientData/>
  </xdr:twoCellAnchor>
  <xdr:twoCellAnchor editAs="oneCell">
    <xdr:from>
      <xdr:col>22</xdr:col>
      <xdr:colOff>615316</xdr:colOff>
      <xdr:row>336</xdr:row>
      <xdr:rowOff>333375</xdr:rowOff>
    </xdr:from>
    <xdr:to>
      <xdr:col>24</xdr:col>
      <xdr:colOff>200025</xdr:colOff>
      <xdr:row>346</xdr:row>
      <xdr:rowOff>359498</xdr:rowOff>
    </xdr:to>
    <xdr:pic>
      <xdr:nvPicPr>
        <xdr:cNvPr id="31" name="Picture 30" descr="exit 3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959466" y="79600425"/>
          <a:ext cx="899159" cy="530948"/>
        </a:xfrm>
        <a:prstGeom prst="rect">
          <a:avLst/>
        </a:prstGeom>
      </xdr:spPr>
    </xdr:pic>
    <xdr:clientData/>
  </xdr:twoCellAnchor>
  <xdr:twoCellAnchor editAs="oneCell">
    <xdr:from>
      <xdr:col>21</xdr:col>
      <xdr:colOff>579120</xdr:colOff>
      <xdr:row>336</xdr:row>
      <xdr:rowOff>266700</xdr:rowOff>
    </xdr:from>
    <xdr:to>
      <xdr:col>23</xdr:col>
      <xdr:colOff>142876</xdr:colOff>
      <xdr:row>346</xdr:row>
      <xdr:rowOff>326118</xdr:rowOff>
    </xdr:to>
    <xdr:pic>
      <xdr:nvPicPr>
        <xdr:cNvPr id="32" name="Picture 31" descr="exit 4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313670" y="79533750"/>
          <a:ext cx="878206" cy="497568"/>
        </a:xfrm>
        <a:prstGeom prst="rect">
          <a:avLst/>
        </a:prstGeom>
      </xdr:spPr>
    </xdr:pic>
    <xdr:clientData/>
  </xdr:twoCellAnchor>
  <xdr:twoCellAnchor editAs="oneCell">
    <xdr:from>
      <xdr:col>22</xdr:col>
      <xdr:colOff>302895</xdr:colOff>
      <xdr:row>337</xdr:row>
      <xdr:rowOff>0</xdr:rowOff>
    </xdr:from>
    <xdr:to>
      <xdr:col>23</xdr:col>
      <xdr:colOff>419101</xdr:colOff>
      <xdr:row>346</xdr:row>
      <xdr:rowOff>409393</xdr:rowOff>
    </xdr:to>
    <xdr:pic>
      <xdr:nvPicPr>
        <xdr:cNvPr id="34" name="Picture 33" descr="exit 5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647045" y="79609950"/>
          <a:ext cx="821056" cy="580843"/>
        </a:xfrm>
        <a:prstGeom prst="rect">
          <a:avLst/>
        </a:prstGeom>
      </xdr:spPr>
    </xdr:pic>
    <xdr:clientData/>
  </xdr:twoCellAnchor>
  <xdr:twoCellAnchor editAs="oneCell">
    <xdr:from>
      <xdr:col>22</xdr:col>
      <xdr:colOff>278130</xdr:colOff>
      <xdr:row>361</xdr:row>
      <xdr:rowOff>9525</xdr:rowOff>
    </xdr:from>
    <xdr:to>
      <xdr:col>23</xdr:col>
      <xdr:colOff>428626</xdr:colOff>
      <xdr:row>362</xdr:row>
      <xdr:rowOff>326781</xdr:rowOff>
    </xdr:to>
    <xdr:pic>
      <xdr:nvPicPr>
        <xdr:cNvPr id="35" name="Picture 34" descr="exit 6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622280" y="79619475"/>
          <a:ext cx="855346" cy="574431"/>
        </a:xfrm>
        <a:prstGeom prst="rect">
          <a:avLst/>
        </a:prstGeom>
      </xdr:spPr>
    </xdr:pic>
    <xdr:clientData/>
  </xdr:twoCellAnchor>
  <xdr:twoCellAnchor editAs="oneCell">
    <xdr:from>
      <xdr:col>22</xdr:col>
      <xdr:colOff>520066</xdr:colOff>
      <xdr:row>336</xdr:row>
      <xdr:rowOff>295275</xdr:rowOff>
    </xdr:from>
    <xdr:to>
      <xdr:col>24</xdr:col>
      <xdr:colOff>47625</xdr:colOff>
      <xdr:row>346</xdr:row>
      <xdr:rowOff>346709</xdr:rowOff>
    </xdr:to>
    <xdr:pic>
      <xdr:nvPicPr>
        <xdr:cNvPr id="36" name="Picture 35" descr="exit 7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864216" y="79562325"/>
          <a:ext cx="842009" cy="51815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259</xdr:row>
      <xdr:rowOff>57149</xdr:rowOff>
    </xdr:from>
    <xdr:to>
      <xdr:col>0</xdr:col>
      <xdr:colOff>1352550</xdr:colOff>
      <xdr:row>261</xdr:row>
      <xdr:rowOff>352424</xdr:rowOff>
    </xdr:to>
    <xdr:pic>
      <xdr:nvPicPr>
        <xdr:cNvPr id="24" name="Picture 23" descr="20160311_105006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04801" y="58159649"/>
          <a:ext cx="1047749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95</xdr:row>
      <xdr:rowOff>186111</xdr:rowOff>
    </xdr:from>
    <xdr:to>
      <xdr:col>0</xdr:col>
      <xdr:colOff>1409699</xdr:colOff>
      <xdr:row>98</xdr:row>
      <xdr:rowOff>200024</xdr:rowOff>
    </xdr:to>
    <xdr:pic>
      <xdr:nvPicPr>
        <xdr:cNvPr id="25" name="Picture 24" descr="20160311_105525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7150" y="16816761"/>
          <a:ext cx="1352549" cy="1328363"/>
        </a:xfrm>
        <a:prstGeom prst="rect">
          <a:avLst/>
        </a:prstGeom>
      </xdr:spPr>
    </xdr:pic>
    <xdr:clientData/>
  </xdr:twoCellAnchor>
  <xdr:twoCellAnchor editAs="oneCell">
    <xdr:from>
      <xdr:col>22</xdr:col>
      <xdr:colOff>676275</xdr:colOff>
      <xdr:row>66</xdr:row>
      <xdr:rowOff>28575</xdr:rowOff>
    </xdr:from>
    <xdr:to>
      <xdr:col>24</xdr:col>
      <xdr:colOff>514350</xdr:colOff>
      <xdr:row>68</xdr:row>
      <xdr:rowOff>192600</xdr:rowOff>
    </xdr:to>
    <xdr:pic>
      <xdr:nvPicPr>
        <xdr:cNvPr id="26" name="Picture 25" descr="32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020425" y="12125325"/>
          <a:ext cx="1152525" cy="72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85726</xdr:colOff>
      <xdr:row>56</xdr:row>
      <xdr:rowOff>314325</xdr:rowOff>
    </xdr:from>
    <xdr:to>
      <xdr:col>23</xdr:col>
      <xdr:colOff>247650</xdr:colOff>
      <xdr:row>67</xdr:row>
      <xdr:rowOff>154556</xdr:rowOff>
    </xdr:to>
    <xdr:pic>
      <xdr:nvPicPr>
        <xdr:cNvPr id="27" name="Picture 26" descr="123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429876" y="11991975"/>
          <a:ext cx="866774" cy="506981"/>
        </a:xfrm>
        <a:prstGeom prst="rect">
          <a:avLst/>
        </a:prstGeom>
      </xdr:spPr>
    </xdr:pic>
    <xdr:clientData/>
  </xdr:twoCellAnchor>
  <xdr:twoCellAnchor editAs="oneCell">
    <xdr:from>
      <xdr:col>0</xdr:col>
      <xdr:colOff>345348</xdr:colOff>
      <xdr:row>248</xdr:row>
      <xdr:rowOff>26128</xdr:rowOff>
    </xdr:from>
    <xdr:to>
      <xdr:col>0</xdr:col>
      <xdr:colOff>1143000</xdr:colOff>
      <xdr:row>249</xdr:row>
      <xdr:rowOff>258139</xdr:rowOff>
    </xdr:to>
    <xdr:pic>
      <xdr:nvPicPr>
        <xdr:cNvPr id="28" name="Picture 27" descr="1m2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16200000">
          <a:off x="480531" y="53964370"/>
          <a:ext cx="527286" cy="797652"/>
        </a:xfrm>
        <a:prstGeom prst="rect">
          <a:avLst/>
        </a:prstGeom>
      </xdr:spPr>
    </xdr:pic>
    <xdr:clientData/>
  </xdr:twoCellAnchor>
  <xdr:twoCellAnchor editAs="oneCell">
    <xdr:from>
      <xdr:col>22</xdr:col>
      <xdr:colOff>28578</xdr:colOff>
      <xdr:row>56</xdr:row>
      <xdr:rowOff>390525</xdr:rowOff>
    </xdr:from>
    <xdr:to>
      <xdr:col>23</xdr:col>
      <xdr:colOff>66675</xdr:colOff>
      <xdr:row>67</xdr:row>
      <xdr:rowOff>204410</xdr:rowOff>
    </xdr:to>
    <xdr:pic>
      <xdr:nvPicPr>
        <xdr:cNvPr id="33" name="Picture 32" descr="VHOA BULB 60-80W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372728" y="12068175"/>
          <a:ext cx="742947" cy="528260"/>
        </a:xfrm>
        <a:prstGeom prst="rect">
          <a:avLst/>
        </a:prstGeom>
      </xdr:spPr>
    </xdr:pic>
    <xdr:clientData/>
  </xdr:twoCellAnchor>
  <xdr:twoCellAnchor editAs="oneCell">
    <xdr:from>
      <xdr:col>0</xdr:col>
      <xdr:colOff>419762</xdr:colOff>
      <xdr:row>230</xdr:row>
      <xdr:rowOff>45116</xdr:rowOff>
    </xdr:from>
    <xdr:to>
      <xdr:col>0</xdr:col>
      <xdr:colOff>1234895</xdr:colOff>
      <xdr:row>231</xdr:row>
      <xdr:rowOff>342905</xdr:rowOff>
    </xdr:to>
    <xdr:pic>
      <xdr:nvPicPr>
        <xdr:cNvPr id="37" name="Picture 36" descr="PK PANEL TREO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5400000">
          <a:off x="473647" y="44044356"/>
          <a:ext cx="707364" cy="815133"/>
        </a:xfrm>
        <a:prstGeom prst="rect">
          <a:avLst/>
        </a:prstGeom>
      </xdr:spPr>
    </xdr:pic>
    <xdr:clientData/>
  </xdr:twoCellAnchor>
  <xdr:twoCellAnchor editAs="oneCell">
    <xdr:from>
      <xdr:col>0</xdr:col>
      <xdr:colOff>229269</xdr:colOff>
      <xdr:row>232</xdr:row>
      <xdr:rowOff>19050</xdr:rowOff>
    </xdr:from>
    <xdr:to>
      <xdr:col>0</xdr:col>
      <xdr:colOff>1151193</xdr:colOff>
      <xdr:row>235</xdr:row>
      <xdr:rowOff>190500</xdr:rowOff>
    </xdr:to>
    <xdr:pic>
      <xdr:nvPicPr>
        <xdr:cNvPr id="38" name="Picture 37" descr="PK PANEI TẤM NỖI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9269" y="51444525"/>
          <a:ext cx="92192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295273</xdr:colOff>
      <xdr:row>43</xdr:row>
      <xdr:rowOff>295273</xdr:rowOff>
    </xdr:from>
    <xdr:to>
      <xdr:col>0</xdr:col>
      <xdr:colOff>1323975</xdr:colOff>
      <xdr:row>48</xdr:row>
      <xdr:rowOff>87143</xdr:rowOff>
    </xdr:to>
    <xdr:pic>
      <xdr:nvPicPr>
        <xdr:cNvPr id="39" name="Picture 38" descr="432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rot="10800000">
          <a:off x="295273" y="26603323"/>
          <a:ext cx="1028702" cy="15539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102</xdr:row>
      <xdr:rowOff>180974</xdr:rowOff>
    </xdr:from>
    <xdr:to>
      <xdr:col>0</xdr:col>
      <xdr:colOff>1228725</xdr:colOff>
      <xdr:row>104</xdr:row>
      <xdr:rowOff>38100</xdr:rowOff>
    </xdr:to>
    <xdr:pic>
      <xdr:nvPicPr>
        <xdr:cNvPr id="40" name="Picture 39" descr="20160311_105525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90500" y="30765749"/>
          <a:ext cx="1038225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105</xdr:row>
      <xdr:rowOff>9525</xdr:rowOff>
    </xdr:from>
    <xdr:to>
      <xdr:col>0</xdr:col>
      <xdr:colOff>1143448</xdr:colOff>
      <xdr:row>106</xdr:row>
      <xdr:rowOff>314325</xdr:rowOff>
    </xdr:to>
    <xdr:pic>
      <xdr:nvPicPr>
        <xdr:cNvPr id="42" name="Picture 41" descr="20160311_105525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4300" y="31851600"/>
          <a:ext cx="1029148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303</xdr:row>
      <xdr:rowOff>0</xdr:rowOff>
    </xdr:from>
    <xdr:to>
      <xdr:col>0</xdr:col>
      <xdr:colOff>1258948</xdr:colOff>
      <xdr:row>306</xdr:row>
      <xdr:rowOff>155575</xdr:rowOff>
    </xdr:to>
    <xdr:pic>
      <xdr:nvPicPr>
        <xdr:cNvPr id="45" name="Picture 44" descr="FLD 80W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9551" y="66948050"/>
          <a:ext cx="1049397" cy="1069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88</xdr:row>
      <xdr:rowOff>425178</xdr:rowOff>
    </xdr:from>
    <xdr:to>
      <xdr:col>0</xdr:col>
      <xdr:colOff>1371600</xdr:colOff>
      <xdr:row>91</xdr:row>
      <xdr:rowOff>57151</xdr:rowOff>
    </xdr:to>
    <xdr:pic>
      <xdr:nvPicPr>
        <xdr:cNvPr id="47" name="Picture 46" descr="20160311_105525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5250" y="22304103"/>
          <a:ext cx="1276350" cy="1003573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321</xdr:row>
      <xdr:rowOff>38101</xdr:rowOff>
    </xdr:from>
    <xdr:to>
      <xdr:col>0</xdr:col>
      <xdr:colOff>1181100</xdr:colOff>
      <xdr:row>324</xdr:row>
      <xdr:rowOff>290629</xdr:rowOff>
    </xdr:to>
    <xdr:pic>
      <xdr:nvPicPr>
        <xdr:cNvPr id="48" name="Picture 47" descr="20160311_104445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80975" y="67875151"/>
          <a:ext cx="1000125" cy="113835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281</xdr:row>
      <xdr:rowOff>34488</xdr:rowOff>
    </xdr:from>
    <xdr:to>
      <xdr:col>0</xdr:col>
      <xdr:colOff>1378055</xdr:colOff>
      <xdr:row>282</xdr:row>
      <xdr:rowOff>304800</xdr:rowOff>
    </xdr:to>
    <xdr:pic>
      <xdr:nvPicPr>
        <xdr:cNvPr id="46" name="Picture 45" descr="LEd chong no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7150" y="38867913"/>
          <a:ext cx="1320905" cy="632262"/>
        </a:xfrm>
        <a:prstGeom prst="rect">
          <a:avLst/>
        </a:prstGeom>
      </xdr:spPr>
    </xdr:pic>
    <xdr:clientData/>
  </xdr:twoCellAnchor>
  <xdr:twoCellAnchor editAs="oneCell">
    <xdr:from>
      <xdr:col>0</xdr:col>
      <xdr:colOff>140832</xdr:colOff>
      <xdr:row>30</xdr:row>
      <xdr:rowOff>238126</xdr:rowOff>
    </xdr:from>
    <xdr:to>
      <xdr:col>0</xdr:col>
      <xdr:colOff>1348141</xdr:colOff>
      <xdr:row>36</xdr:row>
      <xdr:rowOff>304800</xdr:rowOff>
    </xdr:to>
    <xdr:pic>
      <xdr:nvPicPr>
        <xdr:cNvPr id="50" name="Picture 49" descr="bulb 9w 5-17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40832" y="21221701"/>
          <a:ext cx="1207309" cy="1838324"/>
        </a:xfrm>
        <a:prstGeom prst="rect">
          <a:avLst/>
        </a:prstGeom>
      </xdr:spPr>
    </xdr:pic>
    <xdr:clientData/>
  </xdr:twoCellAnchor>
  <xdr:twoCellAnchor editAs="oneCell">
    <xdr:from>
      <xdr:col>22</xdr:col>
      <xdr:colOff>76201</xdr:colOff>
      <xdr:row>56</xdr:row>
      <xdr:rowOff>258582</xdr:rowOff>
    </xdr:from>
    <xdr:to>
      <xdr:col>24</xdr:col>
      <xdr:colOff>48288</xdr:colOff>
      <xdr:row>68</xdr:row>
      <xdr:rowOff>361951</xdr:rowOff>
    </xdr:to>
    <xdr:pic>
      <xdr:nvPicPr>
        <xdr:cNvPr id="58" name="Picture 57" descr="Bulb tru LC 9W,12W,15W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420351" y="28004907"/>
          <a:ext cx="1286537" cy="1008244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68</xdr:row>
      <xdr:rowOff>31738</xdr:rowOff>
    </xdr:from>
    <xdr:to>
      <xdr:col>0</xdr:col>
      <xdr:colOff>1209347</xdr:colOff>
      <xdr:row>68</xdr:row>
      <xdr:rowOff>628650</xdr:rowOff>
    </xdr:to>
    <xdr:pic>
      <xdr:nvPicPr>
        <xdr:cNvPr id="59" name="Picture 58" descr="Buln Emergency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47676" y="10737838"/>
          <a:ext cx="761671" cy="59691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69</xdr:row>
      <xdr:rowOff>28575</xdr:rowOff>
    </xdr:from>
    <xdr:to>
      <xdr:col>0</xdr:col>
      <xdr:colOff>820230</xdr:colOff>
      <xdr:row>69</xdr:row>
      <xdr:rowOff>619125</xdr:rowOff>
    </xdr:to>
    <xdr:pic>
      <xdr:nvPicPr>
        <xdr:cNvPr id="60" name="Picture 59" descr="Buln Emergency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6676" y="11391900"/>
          <a:ext cx="753554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74</xdr:row>
      <xdr:rowOff>19376</xdr:rowOff>
    </xdr:from>
    <xdr:to>
      <xdr:col>0</xdr:col>
      <xdr:colOff>1284941</xdr:colOff>
      <xdr:row>75</xdr:row>
      <xdr:rowOff>0</xdr:rowOff>
    </xdr:to>
    <xdr:pic>
      <xdr:nvPicPr>
        <xdr:cNvPr id="61" name="Picture 60" descr="FLM-2-B35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42875" y="14545001"/>
          <a:ext cx="1142066" cy="89502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75</xdr:row>
      <xdr:rowOff>25828</xdr:rowOff>
    </xdr:from>
    <xdr:to>
      <xdr:col>0</xdr:col>
      <xdr:colOff>1304926</xdr:colOff>
      <xdr:row>76</xdr:row>
      <xdr:rowOff>7181</xdr:rowOff>
    </xdr:to>
    <xdr:pic>
      <xdr:nvPicPr>
        <xdr:cNvPr id="62" name="Picture 61" descr="FLM-2-B45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61925" y="15513478"/>
          <a:ext cx="1143001" cy="8957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76</xdr:row>
      <xdr:rowOff>123825</xdr:rowOff>
    </xdr:from>
    <xdr:to>
      <xdr:col>0</xdr:col>
      <xdr:colOff>1400175</xdr:colOff>
      <xdr:row>77</xdr:row>
      <xdr:rowOff>556436</xdr:rowOff>
    </xdr:to>
    <xdr:pic>
      <xdr:nvPicPr>
        <xdr:cNvPr id="63" name="Picture 62" descr="FLM-6-A60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17173575"/>
          <a:ext cx="1390650" cy="108983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</xdr:colOff>
      <xdr:row>78</xdr:row>
      <xdr:rowOff>143741</xdr:rowOff>
    </xdr:from>
    <xdr:to>
      <xdr:col>0</xdr:col>
      <xdr:colOff>1398258</xdr:colOff>
      <xdr:row>79</xdr:row>
      <xdr:rowOff>514350</xdr:rowOff>
    </xdr:to>
    <xdr:pic>
      <xdr:nvPicPr>
        <xdr:cNvPr id="64" name="Picture 63" descr="FLM-6-G95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8102" y="17279216"/>
          <a:ext cx="1360156" cy="1065934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306</xdr:row>
      <xdr:rowOff>169478</xdr:rowOff>
    </xdr:from>
    <xdr:to>
      <xdr:col>0</xdr:col>
      <xdr:colOff>1162050</xdr:colOff>
      <xdr:row>307</xdr:row>
      <xdr:rowOff>394396</xdr:rowOff>
    </xdr:to>
    <xdr:pic>
      <xdr:nvPicPr>
        <xdr:cNvPr id="65" name="Picture 64" descr="FLD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52425" y="68311328"/>
          <a:ext cx="809625" cy="63449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200027</xdr:colOff>
      <xdr:row>325</xdr:row>
      <xdr:rowOff>57150</xdr:rowOff>
    </xdr:from>
    <xdr:to>
      <xdr:col>0</xdr:col>
      <xdr:colOff>1184506</xdr:colOff>
      <xdr:row>327</xdr:row>
      <xdr:rowOff>238125</xdr:rowOff>
    </xdr:to>
    <xdr:pic>
      <xdr:nvPicPr>
        <xdr:cNvPr id="66" name="Picture 65" descr="HBV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00027" y="69075300"/>
          <a:ext cx="984479" cy="771525"/>
        </a:xfrm>
        <a:prstGeom prst="rect">
          <a:avLst/>
        </a:prstGeom>
      </xdr:spPr>
    </xdr:pic>
    <xdr:clientData/>
  </xdr:twoCellAnchor>
  <xdr:twoCellAnchor editAs="oneCell">
    <xdr:from>
      <xdr:col>21</xdr:col>
      <xdr:colOff>523876</xdr:colOff>
      <xdr:row>361</xdr:row>
      <xdr:rowOff>142875</xdr:rowOff>
    </xdr:from>
    <xdr:to>
      <xdr:col>23</xdr:col>
      <xdr:colOff>385723</xdr:colOff>
      <xdr:row>364</xdr:row>
      <xdr:rowOff>53919</xdr:rowOff>
    </xdr:to>
    <xdr:pic>
      <xdr:nvPicPr>
        <xdr:cNvPr id="67" name="Picture 66" descr="UFO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258426" y="76704825"/>
          <a:ext cx="1176297" cy="115881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363</xdr:row>
      <xdr:rowOff>38715</xdr:rowOff>
    </xdr:from>
    <xdr:to>
      <xdr:col>0</xdr:col>
      <xdr:colOff>1095376</xdr:colOff>
      <xdr:row>364</xdr:row>
      <xdr:rowOff>343177</xdr:rowOff>
    </xdr:to>
    <xdr:pic>
      <xdr:nvPicPr>
        <xdr:cNvPr id="68" name="Picture 67" descr="lba7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7176" y="101994315"/>
          <a:ext cx="838200" cy="65688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352429</xdr:colOff>
      <xdr:row>365</xdr:row>
      <xdr:rowOff>47626</xdr:rowOff>
    </xdr:from>
    <xdr:to>
      <xdr:col>0</xdr:col>
      <xdr:colOff>1047751</xdr:colOff>
      <xdr:row>365</xdr:row>
      <xdr:rowOff>592541</xdr:rowOff>
    </xdr:to>
    <xdr:pic>
      <xdr:nvPicPr>
        <xdr:cNvPr id="69" name="Picture 68" descr="panel am tran Emergency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52429" y="102374701"/>
          <a:ext cx="695322" cy="54491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428627</xdr:colOff>
      <xdr:row>366</xdr:row>
      <xdr:rowOff>27447</xdr:rowOff>
    </xdr:from>
    <xdr:to>
      <xdr:col>0</xdr:col>
      <xdr:colOff>1238251</xdr:colOff>
      <xdr:row>366</xdr:row>
      <xdr:rowOff>661940</xdr:rowOff>
    </xdr:to>
    <xdr:pic>
      <xdr:nvPicPr>
        <xdr:cNvPr id="70" name="Picture 69" descr="panel noi Emergency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28627" y="102964122"/>
          <a:ext cx="809624" cy="63449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367</xdr:row>
      <xdr:rowOff>34400</xdr:rowOff>
    </xdr:from>
    <xdr:to>
      <xdr:col>0</xdr:col>
      <xdr:colOff>1343025</xdr:colOff>
      <xdr:row>367</xdr:row>
      <xdr:rowOff>542925</xdr:rowOff>
    </xdr:to>
    <xdr:pic>
      <xdr:nvPicPr>
        <xdr:cNvPr id="71" name="Picture 70" descr="LEd chong no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6674" y="89559875"/>
          <a:ext cx="1276351" cy="5085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304179</xdr:colOff>
      <xdr:row>318</xdr:row>
      <xdr:rowOff>56524</xdr:rowOff>
    </xdr:from>
    <xdr:to>
      <xdr:col>0</xdr:col>
      <xdr:colOff>1254815</xdr:colOff>
      <xdr:row>320</xdr:row>
      <xdr:rowOff>238125</xdr:rowOff>
    </xdr:to>
    <xdr:pic>
      <xdr:nvPicPr>
        <xdr:cNvPr id="72" name="Picture 71" descr="2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rot="16200000">
          <a:off x="402946" y="66823257"/>
          <a:ext cx="753101" cy="950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969103</xdr:colOff>
      <xdr:row>252</xdr:row>
      <xdr:rowOff>288198</xdr:rowOff>
    </xdr:to>
    <xdr:pic>
      <xdr:nvPicPr>
        <xdr:cNvPr id="73" name="Picture 72" descr="1m2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 rot="16200000">
          <a:off x="164240" y="57976360"/>
          <a:ext cx="640623" cy="96910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269</xdr:row>
      <xdr:rowOff>57149</xdr:rowOff>
    </xdr:from>
    <xdr:to>
      <xdr:col>0</xdr:col>
      <xdr:colOff>1367538</xdr:colOff>
      <xdr:row>270</xdr:row>
      <xdr:rowOff>428625</xdr:rowOff>
    </xdr:to>
    <xdr:pic>
      <xdr:nvPicPr>
        <xdr:cNvPr id="74" name="Picture 73" descr="den ban nguyet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8575" y="78552674"/>
          <a:ext cx="1338963" cy="866776"/>
        </a:xfrm>
        <a:prstGeom prst="rect">
          <a:avLst/>
        </a:prstGeom>
      </xdr:spPr>
    </xdr:pic>
    <xdr:clientData/>
  </xdr:twoCellAnchor>
  <xdr:twoCellAnchor editAs="oneCell">
    <xdr:from>
      <xdr:col>22</xdr:col>
      <xdr:colOff>285751</xdr:colOff>
      <xdr:row>368</xdr:row>
      <xdr:rowOff>0</xdr:rowOff>
    </xdr:from>
    <xdr:to>
      <xdr:col>24</xdr:col>
      <xdr:colOff>57150</xdr:colOff>
      <xdr:row>373</xdr:row>
      <xdr:rowOff>231300</xdr:rowOff>
    </xdr:to>
    <xdr:pic>
      <xdr:nvPicPr>
        <xdr:cNvPr id="75" name="Picture 74" descr="DEN BAN-TL2 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629901" y="82924650"/>
          <a:ext cx="1085849" cy="907575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371</xdr:row>
      <xdr:rowOff>28575</xdr:rowOff>
    </xdr:from>
    <xdr:to>
      <xdr:col>24</xdr:col>
      <xdr:colOff>666750</xdr:colOff>
      <xdr:row>373</xdr:row>
      <xdr:rowOff>310874</xdr:rowOff>
    </xdr:to>
    <xdr:pic>
      <xdr:nvPicPr>
        <xdr:cNvPr id="76" name="Picture 75" descr="DEN BAN-TL3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1258550" y="82953225"/>
          <a:ext cx="1066800" cy="958574"/>
        </a:xfrm>
        <a:prstGeom prst="rect">
          <a:avLst/>
        </a:prstGeom>
      </xdr:spPr>
    </xdr:pic>
    <xdr:clientData/>
  </xdr:twoCellAnchor>
  <xdr:twoCellAnchor editAs="oneCell">
    <xdr:from>
      <xdr:col>22</xdr:col>
      <xdr:colOff>76200</xdr:colOff>
      <xdr:row>363</xdr:row>
      <xdr:rowOff>47625</xdr:rowOff>
    </xdr:from>
    <xdr:to>
      <xdr:col>23</xdr:col>
      <xdr:colOff>547647</xdr:colOff>
      <xdr:row>365</xdr:row>
      <xdr:rowOff>501594</xdr:rowOff>
    </xdr:to>
    <xdr:pic>
      <xdr:nvPicPr>
        <xdr:cNvPr id="80" name="Picture 79" descr="UFO.pn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420350" y="76923900"/>
          <a:ext cx="1176297" cy="115881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71</xdr:row>
      <xdr:rowOff>133350</xdr:rowOff>
    </xdr:from>
    <xdr:to>
      <xdr:col>0</xdr:col>
      <xdr:colOff>1391125</xdr:colOff>
      <xdr:row>72</xdr:row>
      <xdr:rowOff>409575</xdr:rowOff>
    </xdr:to>
    <xdr:pic>
      <xdr:nvPicPr>
        <xdr:cNvPr id="81" name="Picture 80" descr="Buln Emergency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0024" y="12811125"/>
          <a:ext cx="1191101" cy="933450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</xdr:colOff>
      <xdr:row>107</xdr:row>
      <xdr:rowOff>0</xdr:rowOff>
    </xdr:from>
    <xdr:to>
      <xdr:col>23</xdr:col>
      <xdr:colOff>552450</xdr:colOff>
      <xdr:row>129</xdr:row>
      <xdr:rowOff>200025</xdr:rowOff>
    </xdr:to>
    <xdr:pic>
      <xdr:nvPicPr>
        <xdr:cNvPr id="82" name="Picture 81" descr="20160311_105525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353675" y="33318450"/>
          <a:ext cx="1247775" cy="1009650"/>
        </a:xfrm>
        <a:prstGeom prst="rect">
          <a:avLst/>
        </a:prstGeom>
      </xdr:spPr>
    </xdr:pic>
    <xdr:clientData/>
  </xdr:twoCellAnchor>
  <xdr:twoCellAnchor editAs="oneCell">
    <xdr:from>
      <xdr:col>22</xdr:col>
      <xdr:colOff>133350</xdr:colOff>
      <xdr:row>106</xdr:row>
      <xdr:rowOff>304800</xdr:rowOff>
    </xdr:from>
    <xdr:to>
      <xdr:col>24</xdr:col>
      <xdr:colOff>140970</xdr:colOff>
      <xdr:row>129</xdr:row>
      <xdr:rowOff>377367</xdr:rowOff>
    </xdr:to>
    <xdr:pic>
      <xdr:nvPicPr>
        <xdr:cNvPr id="83" name="Picture 82" descr="20160311_105435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77500" y="33070800"/>
          <a:ext cx="1322070" cy="1301292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149</xdr:row>
      <xdr:rowOff>57150</xdr:rowOff>
    </xdr:from>
    <xdr:to>
      <xdr:col>0</xdr:col>
      <xdr:colOff>1304924</xdr:colOff>
      <xdr:row>152</xdr:row>
      <xdr:rowOff>194227</xdr:rowOff>
    </xdr:to>
    <xdr:pic>
      <xdr:nvPicPr>
        <xdr:cNvPr id="84" name="Picture 83" descr="20160311_105252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199" y="72961500"/>
          <a:ext cx="1228725" cy="136580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145</xdr:row>
      <xdr:rowOff>38100</xdr:rowOff>
    </xdr:from>
    <xdr:to>
      <xdr:col>0</xdr:col>
      <xdr:colOff>1257300</xdr:colOff>
      <xdr:row>148</xdr:row>
      <xdr:rowOff>91951</xdr:rowOff>
    </xdr:to>
    <xdr:pic>
      <xdr:nvPicPr>
        <xdr:cNvPr id="85" name="Picture 84" descr="20160311_105335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" y="71494650"/>
          <a:ext cx="1238250" cy="1282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870585</xdr:colOff>
      <xdr:row>243</xdr:row>
      <xdr:rowOff>270672</xdr:rowOff>
    </xdr:to>
    <xdr:pic>
      <xdr:nvPicPr>
        <xdr:cNvPr id="86" name="Picture 85" descr="20160311_105145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4162900"/>
          <a:ext cx="870585" cy="109934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263</xdr:row>
      <xdr:rowOff>228600</xdr:rowOff>
    </xdr:from>
    <xdr:to>
      <xdr:col>0</xdr:col>
      <xdr:colOff>1190624</xdr:colOff>
      <xdr:row>267</xdr:row>
      <xdr:rowOff>123825</xdr:rowOff>
    </xdr:to>
    <xdr:pic>
      <xdr:nvPicPr>
        <xdr:cNvPr id="87" name="Picture 86" descr="20160311_105006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2875" y="89715975"/>
          <a:ext cx="1047749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257177</xdr:colOff>
      <xdr:row>374</xdr:row>
      <xdr:rowOff>195581</xdr:rowOff>
    </xdr:from>
    <xdr:to>
      <xdr:col>0</xdr:col>
      <xdr:colOff>1304924</xdr:colOff>
      <xdr:row>377</xdr:row>
      <xdr:rowOff>43178</xdr:rowOff>
    </xdr:to>
    <xdr:pic>
      <xdr:nvPicPr>
        <xdr:cNvPr id="88" name="Picture 87" descr="track-spot-light.pn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57177" y="105980231"/>
          <a:ext cx="1047747" cy="10477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377</xdr:row>
      <xdr:rowOff>119382</xdr:rowOff>
    </xdr:from>
    <xdr:to>
      <xdr:col>0</xdr:col>
      <xdr:colOff>1352551</xdr:colOff>
      <xdr:row>381</xdr:row>
      <xdr:rowOff>176532</xdr:rowOff>
    </xdr:to>
    <xdr:pic>
      <xdr:nvPicPr>
        <xdr:cNvPr id="89" name="Picture 88" descr="den-led-chieu-diem-lap-noi.pn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8101" y="107342307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247652</xdr:colOff>
      <xdr:row>382</xdr:row>
      <xdr:rowOff>71757</xdr:rowOff>
    </xdr:from>
    <xdr:to>
      <xdr:col>0</xdr:col>
      <xdr:colOff>1066800</xdr:colOff>
      <xdr:row>384</xdr:row>
      <xdr:rowOff>243205</xdr:rowOff>
    </xdr:to>
    <xdr:pic>
      <xdr:nvPicPr>
        <xdr:cNvPr id="90" name="Picture 89" descr="downlight-tron-lap-noi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47652" y="77938632"/>
          <a:ext cx="819148" cy="8191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215</xdr:row>
      <xdr:rowOff>28575</xdr:rowOff>
    </xdr:from>
    <xdr:to>
      <xdr:col>0</xdr:col>
      <xdr:colOff>1295400</xdr:colOff>
      <xdr:row>218</xdr:row>
      <xdr:rowOff>333373</xdr:rowOff>
    </xdr:to>
    <xdr:pic>
      <xdr:nvPicPr>
        <xdr:cNvPr id="91" name="Picture 90" descr="MPE Multi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5252" y="78743175"/>
          <a:ext cx="1200148" cy="120014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210</xdr:row>
      <xdr:rowOff>19050</xdr:rowOff>
    </xdr:from>
    <xdr:to>
      <xdr:col>0</xdr:col>
      <xdr:colOff>1181100</xdr:colOff>
      <xdr:row>212</xdr:row>
      <xdr:rowOff>342900</xdr:rowOff>
    </xdr:to>
    <xdr:pic>
      <xdr:nvPicPr>
        <xdr:cNvPr id="92" name="Picture 91" descr="cam bien 2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33350" y="77381100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206</xdr:row>
      <xdr:rowOff>28574</xdr:rowOff>
    </xdr:from>
    <xdr:to>
      <xdr:col>0</xdr:col>
      <xdr:colOff>1181100</xdr:colOff>
      <xdr:row>208</xdr:row>
      <xdr:rowOff>342899</xdr:rowOff>
    </xdr:to>
    <xdr:pic>
      <xdr:nvPicPr>
        <xdr:cNvPr id="93" name="Picture 92" descr="cam bien 1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42875" y="76038074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314327</xdr:colOff>
      <xdr:row>203</xdr:row>
      <xdr:rowOff>47626</xdr:rowOff>
    </xdr:from>
    <xdr:to>
      <xdr:col>0</xdr:col>
      <xdr:colOff>1047751</xdr:colOff>
      <xdr:row>205</xdr:row>
      <xdr:rowOff>0</xdr:rowOff>
    </xdr:to>
    <xdr:pic>
      <xdr:nvPicPr>
        <xdr:cNvPr id="94" name="Picture 93" descr="cam bien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14327" y="58893076"/>
          <a:ext cx="733424" cy="7334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70</xdr:row>
      <xdr:rowOff>19050</xdr:rowOff>
    </xdr:from>
    <xdr:to>
      <xdr:col>0</xdr:col>
      <xdr:colOff>885826</xdr:colOff>
      <xdr:row>70</xdr:row>
      <xdr:rowOff>628650</xdr:rowOff>
    </xdr:to>
    <xdr:pic>
      <xdr:nvPicPr>
        <xdr:cNvPr id="95" name="Picture 94" descr="bulb-motion-sensor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76226" y="120396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372</xdr:row>
      <xdr:rowOff>15875</xdr:rowOff>
    </xdr:from>
    <xdr:to>
      <xdr:col>0</xdr:col>
      <xdr:colOff>1336676</xdr:colOff>
      <xdr:row>374</xdr:row>
      <xdr:rowOff>295276</xdr:rowOff>
    </xdr:to>
    <xdr:pic>
      <xdr:nvPicPr>
        <xdr:cNvPr id="96" name="Picture 95" descr="ray den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57175" y="105000425"/>
          <a:ext cx="1079501" cy="107950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80</xdr:row>
      <xdr:rowOff>66675</xdr:rowOff>
    </xdr:from>
    <xdr:to>
      <xdr:col>0</xdr:col>
      <xdr:colOff>1323977</xdr:colOff>
      <xdr:row>81</xdr:row>
      <xdr:rowOff>590551</xdr:rowOff>
    </xdr:to>
    <xdr:pic>
      <xdr:nvPicPr>
        <xdr:cNvPr id="98" name="Picture 97" descr="filamen 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71451" y="18840450"/>
          <a:ext cx="1152526" cy="11525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156</xdr:row>
      <xdr:rowOff>64358</xdr:rowOff>
    </xdr:from>
    <xdr:to>
      <xdr:col>0</xdr:col>
      <xdr:colOff>1381125</xdr:colOff>
      <xdr:row>158</xdr:row>
      <xdr:rowOff>314225</xdr:rowOff>
    </xdr:to>
    <xdr:pic>
      <xdr:nvPicPr>
        <xdr:cNvPr id="100" name="Picture 99" descr="DLV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8576" y="46393958"/>
          <a:ext cx="1352549" cy="106901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161</xdr:row>
      <xdr:rowOff>38100</xdr:rowOff>
    </xdr:from>
    <xdr:to>
      <xdr:col>0</xdr:col>
      <xdr:colOff>1371599</xdr:colOff>
      <xdr:row>163</xdr:row>
      <xdr:rowOff>287967</xdr:rowOff>
    </xdr:to>
    <xdr:pic>
      <xdr:nvPicPr>
        <xdr:cNvPr id="101" name="Picture 100" descr="DLV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050" y="48415575"/>
          <a:ext cx="1352549" cy="106901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167</xdr:row>
      <xdr:rowOff>361951</xdr:rowOff>
    </xdr:from>
    <xdr:to>
      <xdr:col>0</xdr:col>
      <xdr:colOff>1439302</xdr:colOff>
      <xdr:row>170</xdr:row>
      <xdr:rowOff>200026</xdr:rowOff>
    </xdr:to>
    <xdr:pic>
      <xdr:nvPicPr>
        <xdr:cNvPr id="102" name="Picture 101" descr="DLB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525" y="50987326"/>
          <a:ext cx="1429777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133350</xdr:rowOff>
    </xdr:from>
    <xdr:to>
      <xdr:col>0</xdr:col>
      <xdr:colOff>1429777</xdr:colOff>
      <xdr:row>175</xdr:row>
      <xdr:rowOff>381000</xdr:rowOff>
    </xdr:to>
    <xdr:pic>
      <xdr:nvPicPr>
        <xdr:cNvPr id="103" name="Picture 102" descr="DLB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53216175"/>
          <a:ext cx="1429777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181</xdr:row>
      <xdr:rowOff>38100</xdr:rowOff>
    </xdr:from>
    <xdr:to>
      <xdr:col>0</xdr:col>
      <xdr:colOff>1419225</xdr:colOff>
      <xdr:row>183</xdr:row>
      <xdr:rowOff>249039</xdr:rowOff>
    </xdr:to>
    <xdr:pic>
      <xdr:nvPicPr>
        <xdr:cNvPr id="104" name="Picture 103" descr="DLT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525" y="55721250"/>
          <a:ext cx="1409700" cy="1030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85725</xdr:rowOff>
    </xdr:from>
    <xdr:to>
      <xdr:col>0</xdr:col>
      <xdr:colOff>1409700</xdr:colOff>
      <xdr:row>188</xdr:row>
      <xdr:rowOff>296664</xdr:rowOff>
    </xdr:to>
    <xdr:pic>
      <xdr:nvPicPr>
        <xdr:cNvPr id="105" name="Picture 104" descr="DLT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57816750"/>
          <a:ext cx="1409700" cy="103008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192</xdr:row>
      <xdr:rowOff>215900</xdr:rowOff>
    </xdr:from>
    <xdr:to>
      <xdr:col>0</xdr:col>
      <xdr:colOff>1425528</xdr:colOff>
      <xdr:row>195</xdr:row>
      <xdr:rowOff>104775</xdr:rowOff>
    </xdr:to>
    <xdr:pic>
      <xdr:nvPicPr>
        <xdr:cNvPr id="106" name="Picture 105" descr="DLE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8576" y="60080525"/>
          <a:ext cx="1396952" cy="11366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198</xdr:row>
      <xdr:rowOff>257175</xdr:rowOff>
    </xdr:from>
    <xdr:to>
      <xdr:col>0</xdr:col>
      <xdr:colOff>1425527</xdr:colOff>
      <xdr:row>201</xdr:row>
      <xdr:rowOff>136525</xdr:rowOff>
    </xdr:to>
    <xdr:pic>
      <xdr:nvPicPr>
        <xdr:cNvPr id="107" name="Picture 106" descr="DLE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8575" y="62388750"/>
          <a:ext cx="1396952" cy="11366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347</xdr:row>
      <xdr:rowOff>542925</xdr:rowOff>
    </xdr:from>
    <xdr:to>
      <xdr:col>0</xdr:col>
      <xdr:colOff>1400176</xdr:colOff>
      <xdr:row>349</xdr:row>
      <xdr:rowOff>452451</xdr:rowOff>
    </xdr:to>
    <xdr:pic>
      <xdr:nvPicPr>
        <xdr:cNvPr id="108" name="Picture 107" descr="HBE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8576" y="94973775"/>
          <a:ext cx="1371600" cy="11096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352</xdr:row>
      <xdr:rowOff>52704</xdr:rowOff>
    </xdr:from>
    <xdr:to>
      <xdr:col>0</xdr:col>
      <xdr:colOff>1417639</xdr:colOff>
      <xdr:row>353</xdr:row>
      <xdr:rowOff>571500</xdr:rowOff>
    </xdr:to>
    <xdr:pic>
      <xdr:nvPicPr>
        <xdr:cNvPr id="109" name="Picture 108" descr="HBU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050" y="97483929"/>
          <a:ext cx="1398589" cy="11188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386</xdr:row>
      <xdr:rowOff>47627</xdr:rowOff>
    </xdr:from>
    <xdr:to>
      <xdr:col>0</xdr:col>
      <xdr:colOff>1219200</xdr:colOff>
      <xdr:row>386</xdr:row>
      <xdr:rowOff>774023</xdr:rowOff>
    </xdr:to>
    <xdr:pic>
      <xdr:nvPicPr>
        <xdr:cNvPr id="110" name="Picture 109" descr="exr-m.jp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8101" y="109347002"/>
          <a:ext cx="1181099" cy="72639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388</xdr:row>
      <xdr:rowOff>47626</xdr:rowOff>
    </xdr:from>
    <xdr:to>
      <xdr:col>0</xdr:col>
      <xdr:colOff>1181100</xdr:colOff>
      <xdr:row>388</xdr:row>
      <xdr:rowOff>734345</xdr:rowOff>
    </xdr:to>
    <xdr:pic>
      <xdr:nvPicPr>
        <xdr:cNvPr id="111" name="Picture 110" descr="exl-m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8576" y="110947201"/>
          <a:ext cx="1152524" cy="6867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387</xdr:row>
      <xdr:rowOff>38099</xdr:rowOff>
    </xdr:from>
    <xdr:to>
      <xdr:col>0</xdr:col>
      <xdr:colOff>1196095</xdr:colOff>
      <xdr:row>387</xdr:row>
      <xdr:rowOff>762000</xdr:rowOff>
    </xdr:to>
    <xdr:pic>
      <xdr:nvPicPr>
        <xdr:cNvPr id="112" name="Picture 111" descr="exr-m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050" y="110147099"/>
          <a:ext cx="1177045" cy="72390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389</xdr:row>
      <xdr:rowOff>51828</xdr:rowOff>
    </xdr:from>
    <xdr:to>
      <xdr:col>0</xdr:col>
      <xdr:colOff>1200151</xdr:colOff>
      <xdr:row>389</xdr:row>
      <xdr:rowOff>754263</xdr:rowOff>
    </xdr:to>
    <xdr:pic>
      <xdr:nvPicPr>
        <xdr:cNvPr id="113" name="Picture 112" descr="exlr-m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" y="111722928"/>
          <a:ext cx="1200150" cy="7024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390</xdr:row>
      <xdr:rowOff>32269</xdr:rowOff>
    </xdr:from>
    <xdr:to>
      <xdr:col>0</xdr:col>
      <xdr:colOff>1266825</xdr:colOff>
      <xdr:row>391</xdr:row>
      <xdr:rowOff>1944</xdr:rowOff>
    </xdr:to>
    <xdr:pic>
      <xdr:nvPicPr>
        <xdr:cNvPr id="114" name="Picture 113" descr="ex2-m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526" y="112674919"/>
          <a:ext cx="1257299" cy="769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391</xdr:row>
      <xdr:rowOff>38101</xdr:rowOff>
    </xdr:from>
    <xdr:to>
      <xdr:col>0</xdr:col>
      <xdr:colOff>1272569</xdr:colOff>
      <xdr:row>391</xdr:row>
      <xdr:rowOff>781051</xdr:rowOff>
    </xdr:to>
    <xdr:pic>
      <xdr:nvPicPr>
        <xdr:cNvPr id="115" name="Picture 114" descr="ex2LR-m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8100" y="113518951"/>
          <a:ext cx="123446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393</xdr:row>
      <xdr:rowOff>19050</xdr:rowOff>
    </xdr:from>
    <xdr:to>
      <xdr:col>0</xdr:col>
      <xdr:colOff>1252048</xdr:colOff>
      <xdr:row>393</xdr:row>
      <xdr:rowOff>762000</xdr:rowOff>
    </xdr:to>
    <xdr:pic>
      <xdr:nvPicPr>
        <xdr:cNvPr id="116" name="Picture 115" descr="ex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7626" y="114500025"/>
          <a:ext cx="1204422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394</xdr:row>
      <xdr:rowOff>3709</xdr:rowOff>
    </xdr:from>
    <xdr:to>
      <xdr:col>0</xdr:col>
      <xdr:colOff>1266825</xdr:colOff>
      <xdr:row>394</xdr:row>
      <xdr:rowOff>753573</xdr:rowOff>
    </xdr:to>
    <xdr:pic>
      <xdr:nvPicPr>
        <xdr:cNvPr id="117" name="Picture 116" descr="exr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051" y="115332409"/>
          <a:ext cx="1247774" cy="74986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395</xdr:row>
      <xdr:rowOff>12196</xdr:rowOff>
    </xdr:from>
    <xdr:to>
      <xdr:col>0</xdr:col>
      <xdr:colOff>1244704</xdr:colOff>
      <xdr:row>395</xdr:row>
      <xdr:rowOff>733425</xdr:rowOff>
    </xdr:to>
    <xdr:pic>
      <xdr:nvPicPr>
        <xdr:cNvPr id="118" name="Picture 117" descr="exl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" y="116169571"/>
          <a:ext cx="1244703" cy="7212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396</xdr:row>
      <xdr:rowOff>27014</xdr:rowOff>
    </xdr:from>
    <xdr:to>
      <xdr:col>0</xdr:col>
      <xdr:colOff>1238250</xdr:colOff>
      <xdr:row>396</xdr:row>
      <xdr:rowOff>746511</xdr:rowOff>
    </xdr:to>
    <xdr:pic>
      <xdr:nvPicPr>
        <xdr:cNvPr id="119" name="Picture 118" descr="ex2lr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9051" y="116984489"/>
          <a:ext cx="1219199" cy="719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1</xdr:rowOff>
    </xdr:from>
    <xdr:to>
      <xdr:col>0</xdr:col>
      <xdr:colOff>1257300</xdr:colOff>
      <xdr:row>397</xdr:row>
      <xdr:rowOff>733426</xdr:rowOff>
    </xdr:to>
    <xdr:pic>
      <xdr:nvPicPr>
        <xdr:cNvPr id="120" name="Picture 119" descr="ex2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117776626"/>
          <a:ext cx="12573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398</xdr:row>
      <xdr:rowOff>3</xdr:rowOff>
    </xdr:from>
    <xdr:to>
      <xdr:col>0</xdr:col>
      <xdr:colOff>1162050</xdr:colOff>
      <xdr:row>398</xdr:row>
      <xdr:rowOff>675213</xdr:rowOff>
    </xdr:to>
    <xdr:pic>
      <xdr:nvPicPr>
        <xdr:cNvPr id="121" name="Picture 120" descr="ex2lr1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85725" y="118233828"/>
          <a:ext cx="1076325" cy="67521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362</xdr:row>
      <xdr:rowOff>1</xdr:rowOff>
    </xdr:from>
    <xdr:to>
      <xdr:col>0</xdr:col>
      <xdr:colOff>1306366</xdr:colOff>
      <xdr:row>362</xdr:row>
      <xdr:rowOff>590550</xdr:rowOff>
    </xdr:to>
    <xdr:pic>
      <xdr:nvPicPr>
        <xdr:cNvPr id="122" name="Picture 121" descr="eml.pn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95275" y="100984051"/>
          <a:ext cx="1011091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310</xdr:row>
      <xdr:rowOff>228601</xdr:rowOff>
    </xdr:from>
    <xdr:to>
      <xdr:col>0</xdr:col>
      <xdr:colOff>1371600</xdr:colOff>
      <xdr:row>313</xdr:row>
      <xdr:rowOff>167125</xdr:rowOff>
    </xdr:to>
    <xdr:pic>
      <xdr:nvPicPr>
        <xdr:cNvPr id="123" name="Picture 122" descr="den-led-pha-fld2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6675" y="91087576"/>
          <a:ext cx="1304925" cy="116724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357</xdr:row>
      <xdr:rowOff>38101</xdr:rowOff>
    </xdr:from>
    <xdr:to>
      <xdr:col>0</xdr:col>
      <xdr:colOff>1362076</xdr:colOff>
      <xdr:row>359</xdr:row>
      <xdr:rowOff>396340</xdr:rowOff>
    </xdr:to>
    <xdr:pic>
      <xdr:nvPicPr>
        <xdr:cNvPr id="124" name="Picture 123" descr="den-high-bay-hbv2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80976" y="99450526"/>
          <a:ext cx="1181100" cy="11964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0</xdr:row>
          <xdr:rowOff>123825</xdr:rowOff>
        </xdr:from>
        <xdr:to>
          <xdr:col>0</xdr:col>
          <xdr:colOff>1419225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0</xdr:col>
      <xdr:colOff>28575</xdr:colOff>
      <xdr:row>271</xdr:row>
      <xdr:rowOff>57149</xdr:rowOff>
    </xdr:from>
    <xdr:ext cx="1338963" cy="866776"/>
    <xdr:pic>
      <xdr:nvPicPr>
        <xdr:cNvPr id="125" name="Picture 124" descr="den ban nguyet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8575" y="78552674"/>
          <a:ext cx="1338963" cy="86677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257180</xdr:colOff>
      <xdr:row>31</xdr:row>
      <xdr:rowOff>76200</xdr:rowOff>
    </xdr:from>
    <xdr:to>
      <xdr:col>0</xdr:col>
      <xdr:colOff>1187342</xdr:colOff>
      <xdr:row>33</xdr:row>
      <xdr:rowOff>342901</xdr:rowOff>
    </xdr:to>
    <xdr:pic>
      <xdr:nvPicPr>
        <xdr:cNvPr id="2" name="Picture 1" descr="20160730_144359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150760" y="23290270"/>
          <a:ext cx="1143001" cy="9301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37</xdr:row>
      <xdr:rowOff>47625</xdr:rowOff>
    </xdr:from>
    <xdr:to>
      <xdr:col>1</xdr:col>
      <xdr:colOff>0</xdr:colOff>
      <xdr:row>39</xdr:row>
      <xdr:rowOff>221175</xdr:rowOff>
    </xdr:to>
    <xdr:pic>
      <xdr:nvPicPr>
        <xdr:cNvPr id="3" name="Picture 2" descr="32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5" y="26012775"/>
          <a:ext cx="1152525" cy="72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34</xdr:row>
      <xdr:rowOff>76200</xdr:rowOff>
    </xdr:from>
    <xdr:to>
      <xdr:col>0</xdr:col>
      <xdr:colOff>1162050</xdr:colOff>
      <xdr:row>34</xdr:row>
      <xdr:rowOff>583181</xdr:rowOff>
    </xdr:to>
    <xdr:pic>
      <xdr:nvPicPr>
        <xdr:cNvPr id="4" name="Picture 3" descr="123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6" y="24498300"/>
          <a:ext cx="866774" cy="50698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304803</xdr:colOff>
      <xdr:row>35</xdr:row>
      <xdr:rowOff>60622</xdr:rowOff>
    </xdr:from>
    <xdr:to>
      <xdr:col>0</xdr:col>
      <xdr:colOff>1047750</xdr:colOff>
      <xdr:row>35</xdr:row>
      <xdr:rowOff>588882</xdr:rowOff>
    </xdr:to>
    <xdr:pic>
      <xdr:nvPicPr>
        <xdr:cNvPr id="5" name="Picture 4" descr="VHOA BULB 60-80W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803" y="25111372"/>
          <a:ext cx="742947" cy="52826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18</xdr:row>
      <xdr:rowOff>95248</xdr:rowOff>
    </xdr:from>
    <xdr:to>
      <xdr:col>1</xdr:col>
      <xdr:colOff>0</xdr:colOff>
      <xdr:row>23</xdr:row>
      <xdr:rowOff>115718</xdr:rowOff>
    </xdr:to>
    <xdr:pic>
      <xdr:nvPicPr>
        <xdr:cNvPr id="6" name="Picture 5" descr="432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0800000">
          <a:off x="314323" y="20431123"/>
          <a:ext cx="1028702" cy="1553995"/>
        </a:xfrm>
        <a:prstGeom prst="rect">
          <a:avLst/>
        </a:prstGeom>
      </xdr:spPr>
    </xdr:pic>
    <xdr:clientData/>
  </xdr:twoCellAnchor>
  <xdr:twoCellAnchor editAs="oneCell">
    <xdr:from>
      <xdr:col>0</xdr:col>
      <xdr:colOff>207507</xdr:colOff>
      <xdr:row>8</xdr:row>
      <xdr:rowOff>190501</xdr:rowOff>
    </xdr:from>
    <xdr:to>
      <xdr:col>0</xdr:col>
      <xdr:colOff>1262416</xdr:colOff>
      <xdr:row>14</xdr:row>
      <xdr:rowOff>133350</xdr:rowOff>
    </xdr:to>
    <xdr:pic>
      <xdr:nvPicPr>
        <xdr:cNvPr id="7" name="Picture 6" descr="bulb 9w 5-17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7507" y="17592676"/>
          <a:ext cx="1207309" cy="1838324"/>
        </a:xfrm>
        <a:prstGeom prst="rect">
          <a:avLst/>
        </a:prstGeom>
      </xdr:spPr>
    </xdr:pic>
    <xdr:clientData/>
  </xdr:twoCellAnchor>
  <xdr:twoCellAnchor editAs="oneCell">
    <xdr:from>
      <xdr:col>0</xdr:col>
      <xdr:colOff>118113</xdr:colOff>
      <xdr:row>43</xdr:row>
      <xdr:rowOff>73404</xdr:rowOff>
    </xdr:from>
    <xdr:to>
      <xdr:col>1</xdr:col>
      <xdr:colOff>1</xdr:colOff>
      <xdr:row>46</xdr:row>
      <xdr:rowOff>66325</xdr:rowOff>
    </xdr:to>
    <xdr:pic>
      <xdr:nvPicPr>
        <xdr:cNvPr id="8" name="Picture 7" descr="20160311_105525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8113" y="37906704"/>
          <a:ext cx="1234438" cy="1164496"/>
        </a:xfrm>
        <a:prstGeom prst="rect">
          <a:avLst/>
        </a:prstGeom>
      </xdr:spPr>
    </xdr:pic>
    <xdr:clientData/>
  </xdr:twoCellAnchor>
  <xdr:twoCellAnchor editAs="oneCell">
    <xdr:from>
      <xdr:col>0</xdr:col>
      <xdr:colOff>135257</xdr:colOff>
      <xdr:row>76</xdr:row>
      <xdr:rowOff>73654</xdr:rowOff>
    </xdr:from>
    <xdr:to>
      <xdr:col>1</xdr:col>
      <xdr:colOff>0</xdr:colOff>
      <xdr:row>80</xdr:row>
      <xdr:rowOff>22730</xdr:rowOff>
    </xdr:to>
    <xdr:pic>
      <xdr:nvPicPr>
        <xdr:cNvPr id="9" name="Picture 8" descr="20160311_105335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5257" y="52346854"/>
          <a:ext cx="1179193" cy="1282576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327661</xdr:colOff>
      <xdr:row>82</xdr:row>
      <xdr:rowOff>87297</xdr:rowOff>
    </xdr:from>
    <xdr:to>
      <xdr:col>0</xdr:col>
      <xdr:colOff>1264982</xdr:colOff>
      <xdr:row>85</xdr:row>
      <xdr:rowOff>180975</xdr:rowOff>
    </xdr:to>
    <xdr:pic>
      <xdr:nvPicPr>
        <xdr:cNvPr id="10" name="Picture 9" descr="20160311_105252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27661" y="54265497"/>
          <a:ext cx="1061146" cy="1179528"/>
        </a:xfrm>
        <a:prstGeom prst="rect">
          <a:avLst/>
        </a:prstGeom>
      </xdr:spPr>
    </xdr:pic>
    <xdr:clientData/>
  </xdr:twoCellAnchor>
  <xdr:twoCellAnchor editAs="oneCell">
    <xdr:from>
      <xdr:col>0</xdr:col>
      <xdr:colOff>329565</xdr:colOff>
      <xdr:row>88</xdr:row>
      <xdr:rowOff>39691</xdr:rowOff>
    </xdr:from>
    <xdr:to>
      <xdr:col>0</xdr:col>
      <xdr:colOff>1200150</xdr:colOff>
      <xdr:row>91</xdr:row>
      <xdr:rowOff>224638</xdr:rowOff>
    </xdr:to>
    <xdr:pic>
      <xdr:nvPicPr>
        <xdr:cNvPr id="11" name="Picture 10" descr="20160311_105145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9565" y="56046691"/>
          <a:ext cx="870585" cy="1099347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</xdr:colOff>
      <xdr:row>70</xdr:row>
      <xdr:rowOff>79833</xdr:rowOff>
    </xdr:from>
    <xdr:to>
      <xdr:col>1</xdr:col>
      <xdr:colOff>0</xdr:colOff>
      <xdr:row>72</xdr:row>
      <xdr:rowOff>447675</xdr:rowOff>
    </xdr:to>
    <xdr:pic>
      <xdr:nvPicPr>
        <xdr:cNvPr id="12" name="Picture 11" descr="20160311_105435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5730" y="49781283"/>
          <a:ext cx="1322070" cy="130129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54</xdr:row>
      <xdr:rowOff>186111</xdr:rowOff>
    </xdr:from>
    <xdr:to>
      <xdr:col>0</xdr:col>
      <xdr:colOff>1266824</xdr:colOff>
      <xdr:row>57</xdr:row>
      <xdr:rowOff>342899</xdr:rowOff>
    </xdr:to>
    <xdr:pic>
      <xdr:nvPicPr>
        <xdr:cNvPr id="13" name="Picture 12" descr="20160311_105525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7150" y="42038961"/>
          <a:ext cx="1352549" cy="132836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62</xdr:row>
      <xdr:rowOff>47624</xdr:rowOff>
    </xdr:from>
    <xdr:to>
      <xdr:col>0</xdr:col>
      <xdr:colOff>1228725</xdr:colOff>
      <xdr:row>62</xdr:row>
      <xdr:rowOff>742950</xdr:rowOff>
    </xdr:to>
    <xdr:pic>
      <xdr:nvPicPr>
        <xdr:cNvPr id="14" name="Picture 13" descr="20160311_105525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0500" y="45081824"/>
          <a:ext cx="1038225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63</xdr:row>
      <xdr:rowOff>38100</xdr:rowOff>
    </xdr:from>
    <xdr:to>
      <xdr:col>1</xdr:col>
      <xdr:colOff>0</xdr:colOff>
      <xdr:row>64</xdr:row>
      <xdr:rowOff>9525</xdr:rowOff>
    </xdr:to>
    <xdr:pic>
      <xdr:nvPicPr>
        <xdr:cNvPr id="15" name="Picture 14" descr="20160311_105525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9075" y="4582477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64</xdr:row>
      <xdr:rowOff>28575</xdr:rowOff>
    </xdr:from>
    <xdr:to>
      <xdr:col>0</xdr:col>
      <xdr:colOff>1257748</xdr:colOff>
      <xdr:row>65</xdr:row>
      <xdr:rowOff>0</xdr:rowOff>
    </xdr:to>
    <xdr:pic>
      <xdr:nvPicPr>
        <xdr:cNvPr id="16" name="Picture 15" descr="20160311_105525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8600" y="46567725"/>
          <a:ext cx="1029148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65</xdr:row>
      <xdr:rowOff>38100</xdr:rowOff>
    </xdr:from>
    <xdr:to>
      <xdr:col>0</xdr:col>
      <xdr:colOff>1200150</xdr:colOff>
      <xdr:row>66</xdr:row>
      <xdr:rowOff>28575</xdr:rowOff>
    </xdr:to>
    <xdr:pic>
      <xdr:nvPicPr>
        <xdr:cNvPr id="17" name="Picture 16" descr="20160311_105525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9075" y="47329725"/>
          <a:ext cx="98107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66</xdr:row>
      <xdr:rowOff>57150</xdr:rowOff>
    </xdr:from>
    <xdr:to>
      <xdr:col>0</xdr:col>
      <xdr:colOff>1152526</xdr:colOff>
      <xdr:row>67</xdr:row>
      <xdr:rowOff>0</xdr:rowOff>
    </xdr:to>
    <xdr:pic>
      <xdr:nvPicPr>
        <xdr:cNvPr id="18" name="Picture 17" descr="20160311_105525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8126" y="48091725"/>
          <a:ext cx="91440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48</xdr:row>
      <xdr:rowOff>54508</xdr:rowOff>
    </xdr:from>
    <xdr:to>
      <xdr:col>0</xdr:col>
      <xdr:colOff>1152525</xdr:colOff>
      <xdr:row>49</xdr:row>
      <xdr:rowOff>419101</xdr:rowOff>
    </xdr:to>
    <xdr:pic>
      <xdr:nvPicPr>
        <xdr:cNvPr id="19" name="Picture 18" descr="20160311_105525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0" y="39840433"/>
          <a:ext cx="1057275" cy="83131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0</xdr:row>
          <xdr:rowOff>123825</xdr:rowOff>
        </xdr:from>
        <xdr:to>
          <xdr:col>1</xdr:col>
          <xdr:colOff>152400</xdr:colOff>
          <xdr:row>4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99"/>
  <sheetViews>
    <sheetView tabSelected="1" workbookViewId="0">
      <selection activeCell="T38" sqref="T38"/>
    </sheetView>
  </sheetViews>
  <sheetFormatPr defaultRowHeight="15" x14ac:dyDescent="0.25"/>
  <cols>
    <col min="1" max="1" width="21.85546875" style="110" customWidth="1"/>
    <col min="2" max="2" width="16.5703125" style="110" customWidth="1"/>
    <col min="3" max="3" width="6.140625" style="110" customWidth="1"/>
    <col min="4" max="4" width="8.140625" style="110" customWidth="1"/>
    <col min="5" max="5" width="13" style="124" customWidth="1"/>
    <col min="6" max="6" width="9" style="110" hidden="1" customWidth="1"/>
    <col min="7" max="7" width="9.140625" style="110" hidden="1" customWidth="1"/>
    <col min="8" max="8" width="9" style="110" hidden="1" customWidth="1"/>
    <col min="9" max="11" width="9.140625" style="110" hidden="1" customWidth="1"/>
    <col min="12" max="12" width="8.7109375" style="110" hidden="1" customWidth="1"/>
    <col min="13" max="13" width="8.85546875" style="110" hidden="1" customWidth="1"/>
    <col min="14" max="14" width="11.28515625" style="109" customWidth="1"/>
    <col min="15" max="15" width="11.5703125" style="110" customWidth="1"/>
    <col min="16" max="16" width="12.140625" style="110" customWidth="1"/>
    <col min="17" max="18" width="11.85546875" style="110" customWidth="1"/>
    <col min="19" max="19" width="11.5703125" style="110" customWidth="1"/>
    <col min="20" max="20" width="14" style="110" customWidth="1"/>
    <col min="21" max="21" width="10.42578125" style="109" hidden="1" customWidth="1"/>
    <col min="22" max="22" width="9.140625" style="110" customWidth="1"/>
    <col min="23" max="23" width="10.5703125" style="110" bestFit="1" customWidth="1"/>
    <col min="24" max="24" width="9.140625" style="110"/>
    <col min="25" max="25" width="10.5703125" style="110" bestFit="1" customWidth="1"/>
    <col min="26" max="16384" width="9.140625" style="110"/>
  </cols>
  <sheetData>
    <row r="1" spans="1:21" ht="21" customHeight="1" x14ac:dyDescent="0.3">
      <c r="A1" s="108"/>
      <c r="B1" s="125" t="s">
        <v>300</v>
      </c>
      <c r="C1" s="108"/>
      <c r="D1" s="108"/>
      <c r="E1" s="126"/>
      <c r="F1" s="108"/>
      <c r="G1" s="108"/>
      <c r="H1" s="108"/>
      <c r="I1" s="108"/>
      <c r="J1" s="108"/>
      <c r="K1" s="108"/>
      <c r="L1" s="108"/>
      <c r="M1" s="108"/>
      <c r="N1" s="127"/>
      <c r="O1" s="108"/>
      <c r="P1" s="108"/>
      <c r="Q1" s="108"/>
      <c r="R1" s="108"/>
      <c r="S1" s="108"/>
      <c r="T1" s="108"/>
    </row>
    <row r="2" spans="1:21" ht="15.75" customHeight="1" x14ac:dyDescent="0.3">
      <c r="A2" s="108"/>
      <c r="B2" s="128" t="s">
        <v>470</v>
      </c>
      <c r="C2" s="108"/>
      <c r="D2" s="108"/>
      <c r="E2" s="126"/>
      <c r="F2" s="108"/>
      <c r="G2" s="108"/>
      <c r="H2" s="108"/>
      <c r="I2" s="108"/>
      <c r="J2" s="108"/>
      <c r="K2" s="108"/>
      <c r="L2" s="108"/>
      <c r="M2" s="108"/>
      <c r="N2" s="127"/>
      <c r="O2" s="108"/>
      <c r="P2" s="108"/>
      <c r="Q2" s="108"/>
      <c r="R2" s="108"/>
      <c r="S2" s="108"/>
      <c r="T2" s="108"/>
    </row>
    <row r="3" spans="1:21" ht="15.75" customHeight="1" x14ac:dyDescent="0.3">
      <c r="A3" s="108"/>
      <c r="B3" s="129" t="s">
        <v>469</v>
      </c>
      <c r="C3" s="108"/>
      <c r="D3" s="108"/>
      <c r="E3" s="126"/>
      <c r="F3" s="108"/>
      <c r="G3" s="108"/>
      <c r="H3" s="108"/>
      <c r="I3" s="108"/>
      <c r="J3" s="108"/>
      <c r="K3" s="108"/>
      <c r="L3" s="108"/>
      <c r="M3" s="108"/>
      <c r="N3" s="127"/>
      <c r="O3" s="108"/>
      <c r="P3" s="108"/>
      <c r="Q3" s="108"/>
      <c r="R3" s="108"/>
      <c r="S3" s="256"/>
      <c r="T3" s="108"/>
    </row>
    <row r="4" spans="1:21" ht="23.25" customHeight="1" x14ac:dyDescent="0.4">
      <c r="A4" s="130" t="s">
        <v>472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11"/>
      <c r="O4" s="111"/>
      <c r="P4" s="305">
        <v>44256</v>
      </c>
      <c r="Q4" s="111"/>
      <c r="R4" s="111"/>
      <c r="S4" s="111"/>
      <c r="T4" s="111"/>
    </row>
    <row r="5" spans="1:21" ht="17.25" customHeight="1" x14ac:dyDescent="0.25">
      <c r="A5" s="112" t="s">
        <v>627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</row>
    <row r="6" spans="1:21" ht="17.25" hidden="1" customHeight="1" x14ac:dyDescent="0.3">
      <c r="A6" s="113"/>
      <c r="B6" s="131" t="s">
        <v>304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13"/>
      <c r="O6" s="132"/>
      <c r="P6" s="112" t="s">
        <v>468</v>
      </c>
      <c r="Q6" s="112"/>
      <c r="R6" s="112"/>
      <c r="S6" s="112"/>
      <c r="T6" s="113"/>
    </row>
    <row r="7" spans="1:21" ht="33" hidden="1" customHeight="1" x14ac:dyDescent="0.25">
      <c r="A7" s="133" t="s">
        <v>4</v>
      </c>
      <c r="B7" s="133" t="s">
        <v>0</v>
      </c>
      <c r="C7" s="134" t="s">
        <v>1</v>
      </c>
      <c r="D7" s="134" t="s">
        <v>2</v>
      </c>
      <c r="E7" s="135" t="s">
        <v>3</v>
      </c>
      <c r="F7" s="136" t="s">
        <v>273</v>
      </c>
      <c r="G7" s="137" t="s">
        <v>272</v>
      </c>
      <c r="H7" s="137" t="s">
        <v>274</v>
      </c>
      <c r="I7" s="137" t="s">
        <v>275</v>
      </c>
      <c r="J7" s="137" t="s">
        <v>276</v>
      </c>
      <c r="K7" s="137" t="s">
        <v>277</v>
      </c>
      <c r="L7" s="137" t="s">
        <v>291</v>
      </c>
      <c r="M7" s="137" t="s">
        <v>290</v>
      </c>
      <c r="N7" s="138" t="s">
        <v>301</v>
      </c>
      <c r="O7" s="139" t="s">
        <v>462</v>
      </c>
      <c r="P7" s="114" t="s">
        <v>458</v>
      </c>
      <c r="Q7" s="114" t="s">
        <v>459</v>
      </c>
      <c r="R7" s="114"/>
      <c r="S7" s="114" t="s">
        <v>460</v>
      </c>
      <c r="T7" s="114" t="s">
        <v>461</v>
      </c>
      <c r="U7" s="115" t="s">
        <v>112</v>
      </c>
    </row>
    <row r="8" spans="1:21" ht="66" hidden="1" customHeight="1" x14ac:dyDescent="0.3">
      <c r="A8" s="140"/>
      <c r="B8" s="141" t="s">
        <v>399</v>
      </c>
      <c r="C8" s="346" t="s">
        <v>403</v>
      </c>
      <c r="D8" s="347"/>
      <c r="E8" s="347"/>
      <c r="F8" s="142"/>
      <c r="G8" s="142"/>
      <c r="H8" s="142"/>
      <c r="I8" s="142"/>
      <c r="J8" s="142"/>
      <c r="K8" s="142"/>
      <c r="L8" s="142"/>
      <c r="M8" s="142"/>
      <c r="N8" s="143">
        <v>265000</v>
      </c>
      <c r="O8" s="116">
        <v>172250</v>
      </c>
      <c r="P8" s="116">
        <v>165625</v>
      </c>
      <c r="Q8" s="116">
        <v>159000</v>
      </c>
      <c r="R8" s="116"/>
      <c r="S8" s="116">
        <v>152375</v>
      </c>
      <c r="T8" s="116">
        <v>145750</v>
      </c>
      <c r="U8" s="117">
        <v>263675</v>
      </c>
    </row>
    <row r="9" spans="1:21" ht="72.75" hidden="1" customHeight="1" x14ac:dyDescent="0.3">
      <c r="A9" s="140"/>
      <c r="B9" s="141" t="s">
        <v>400</v>
      </c>
      <c r="C9" s="348"/>
      <c r="D9" s="349"/>
      <c r="E9" s="349"/>
      <c r="F9" s="144"/>
      <c r="G9" s="144"/>
      <c r="H9" s="144"/>
      <c r="I9" s="144"/>
      <c r="J9" s="144"/>
      <c r="K9" s="144"/>
      <c r="L9" s="144"/>
      <c r="M9" s="144"/>
      <c r="N9" s="143">
        <v>265001</v>
      </c>
      <c r="O9" s="116">
        <v>172250.65</v>
      </c>
      <c r="P9" s="116">
        <v>165625.625</v>
      </c>
      <c r="Q9" s="116">
        <v>159000.6</v>
      </c>
      <c r="R9" s="116"/>
      <c r="S9" s="116">
        <v>152375.57499999998</v>
      </c>
      <c r="T9" s="116">
        <v>145750.55000000002</v>
      </c>
      <c r="U9" s="117">
        <v>263675.995</v>
      </c>
    </row>
    <row r="10" spans="1:21" ht="24" hidden="1" customHeight="1" x14ac:dyDescent="0.3">
      <c r="A10" s="140"/>
      <c r="B10" s="145" t="s">
        <v>401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3">
        <v>670000</v>
      </c>
      <c r="O10" s="116">
        <v>435500</v>
      </c>
      <c r="P10" s="116">
        <v>418750</v>
      </c>
      <c r="Q10" s="116">
        <v>402000</v>
      </c>
      <c r="R10" s="116"/>
      <c r="S10" s="116">
        <v>385249.99999999994</v>
      </c>
      <c r="T10" s="116">
        <v>368500.00000000006</v>
      </c>
      <c r="U10" s="117">
        <v>666650</v>
      </c>
    </row>
    <row r="11" spans="1:21" ht="77.25" hidden="1" customHeight="1" x14ac:dyDescent="0.3">
      <c r="A11" s="140"/>
      <c r="B11" s="147" t="s">
        <v>408</v>
      </c>
      <c r="C11" s="141" t="s">
        <v>376</v>
      </c>
      <c r="D11" s="141" t="s">
        <v>402</v>
      </c>
      <c r="E11" s="141" t="s">
        <v>406</v>
      </c>
      <c r="F11" s="146"/>
      <c r="G11" s="146"/>
      <c r="H11" s="146"/>
      <c r="I11" s="146"/>
      <c r="J11" s="146"/>
      <c r="K11" s="146"/>
      <c r="L11" s="146"/>
      <c r="M11" s="146"/>
      <c r="N11" s="143">
        <v>417000</v>
      </c>
      <c r="O11" s="116">
        <v>271050</v>
      </c>
      <c r="P11" s="116">
        <v>260625</v>
      </c>
      <c r="Q11" s="116">
        <v>250200</v>
      </c>
      <c r="R11" s="116"/>
      <c r="S11" s="116">
        <v>239774.99999999997</v>
      </c>
      <c r="T11" s="116">
        <v>229350.00000000003</v>
      </c>
      <c r="U11" s="117">
        <v>414915</v>
      </c>
    </row>
    <row r="12" spans="1:21" ht="80.25" hidden="1" customHeight="1" x14ac:dyDescent="0.3">
      <c r="A12" s="140"/>
      <c r="B12" s="147" t="s">
        <v>409</v>
      </c>
      <c r="C12" s="141" t="s">
        <v>404</v>
      </c>
      <c r="D12" s="141" t="s">
        <v>405</v>
      </c>
      <c r="E12" s="141" t="s">
        <v>407</v>
      </c>
      <c r="F12" s="146"/>
      <c r="G12" s="146"/>
      <c r="H12" s="146"/>
      <c r="I12" s="146"/>
      <c r="J12" s="146"/>
      <c r="K12" s="146"/>
      <c r="L12" s="146"/>
      <c r="M12" s="146"/>
      <c r="N12" s="143">
        <v>515000</v>
      </c>
      <c r="O12" s="116">
        <v>334750</v>
      </c>
      <c r="P12" s="116">
        <v>321875</v>
      </c>
      <c r="Q12" s="116">
        <v>309000</v>
      </c>
      <c r="R12" s="116"/>
      <c r="S12" s="116">
        <v>296125</v>
      </c>
      <c r="T12" s="116">
        <v>283250</v>
      </c>
      <c r="U12" s="117">
        <v>512425</v>
      </c>
    </row>
    <row r="13" spans="1:21" ht="28.5" hidden="1" customHeight="1" x14ac:dyDescent="0.3">
      <c r="A13" s="370" t="s">
        <v>304</v>
      </c>
      <c r="B13" s="371"/>
      <c r="C13" s="371"/>
      <c r="D13" s="372"/>
      <c r="E13" s="249" t="s">
        <v>493</v>
      </c>
      <c r="F13" s="146"/>
      <c r="G13" s="146"/>
      <c r="H13" s="146"/>
      <c r="I13" s="146"/>
      <c r="J13" s="146"/>
      <c r="K13" s="146"/>
      <c r="L13" s="146"/>
      <c r="M13" s="146"/>
      <c r="N13" s="138" t="s">
        <v>301</v>
      </c>
      <c r="O13" s="116" t="s">
        <v>462</v>
      </c>
      <c r="P13" s="116" t="s">
        <v>445</v>
      </c>
      <c r="Q13" s="116" t="s">
        <v>450</v>
      </c>
      <c r="R13" s="116"/>
      <c r="S13" s="116" t="s">
        <v>446</v>
      </c>
      <c r="T13" s="116" t="s">
        <v>626</v>
      </c>
      <c r="U13" s="117"/>
    </row>
    <row r="14" spans="1:21" ht="79.5" hidden="1" customHeight="1" x14ac:dyDescent="0.3">
      <c r="A14" s="148"/>
      <c r="B14" s="185" t="s">
        <v>486</v>
      </c>
      <c r="C14" s="141" t="s">
        <v>29</v>
      </c>
      <c r="D14" s="141" t="s">
        <v>410</v>
      </c>
      <c r="E14" s="141" t="s">
        <v>413</v>
      </c>
      <c r="F14" s="146"/>
      <c r="G14" s="146"/>
      <c r="H14" s="146"/>
      <c r="I14" s="146"/>
      <c r="J14" s="146"/>
      <c r="K14" s="146"/>
      <c r="L14" s="146"/>
      <c r="M14" s="146"/>
      <c r="N14" s="143">
        <v>720000</v>
      </c>
      <c r="O14" s="116">
        <v>468000</v>
      </c>
      <c r="P14" s="116">
        <v>450000</v>
      </c>
      <c r="Q14" s="116">
        <v>432000</v>
      </c>
      <c r="R14" s="116"/>
      <c r="S14" s="116">
        <v>413999.99999999994</v>
      </c>
      <c r="T14" s="116">
        <v>396000.00000000006</v>
      </c>
      <c r="U14" s="117">
        <v>716400</v>
      </c>
    </row>
    <row r="15" spans="1:21" ht="79.5" hidden="1" customHeight="1" x14ac:dyDescent="0.3">
      <c r="A15" s="149"/>
      <c r="B15" s="185" t="s">
        <v>487</v>
      </c>
      <c r="C15" s="141" t="s">
        <v>376</v>
      </c>
      <c r="D15" s="141" t="s">
        <v>224</v>
      </c>
      <c r="E15" s="141" t="s">
        <v>494</v>
      </c>
      <c r="F15" s="146"/>
      <c r="G15" s="146"/>
      <c r="H15" s="146"/>
      <c r="I15" s="146"/>
      <c r="J15" s="146"/>
      <c r="K15" s="146"/>
      <c r="L15" s="146"/>
      <c r="M15" s="146"/>
      <c r="N15" s="143">
        <v>770000</v>
      </c>
      <c r="O15" s="116">
        <v>500500</v>
      </c>
      <c r="P15" s="116">
        <v>481250</v>
      </c>
      <c r="Q15" s="116">
        <v>462000</v>
      </c>
      <c r="R15" s="116"/>
      <c r="S15" s="116">
        <v>442749.99999999994</v>
      </c>
      <c r="T15" s="116">
        <v>423500.00000000006</v>
      </c>
      <c r="U15" s="117"/>
    </row>
    <row r="16" spans="1:21" ht="79.5" hidden="1" customHeight="1" x14ac:dyDescent="0.3">
      <c r="A16" s="149"/>
      <c r="B16" s="185" t="s">
        <v>489</v>
      </c>
      <c r="C16" s="141" t="s">
        <v>47</v>
      </c>
      <c r="D16" s="141" t="s">
        <v>411</v>
      </c>
      <c r="E16" s="141" t="s">
        <v>488</v>
      </c>
      <c r="F16" s="146"/>
      <c r="G16" s="146"/>
      <c r="H16" s="146"/>
      <c r="I16" s="146"/>
      <c r="J16" s="146"/>
      <c r="K16" s="146"/>
      <c r="L16" s="146"/>
      <c r="M16" s="146"/>
      <c r="N16" s="143">
        <v>849000</v>
      </c>
      <c r="O16" s="116">
        <v>551850</v>
      </c>
      <c r="P16" s="116">
        <v>530625</v>
      </c>
      <c r="Q16" s="116">
        <v>509400</v>
      </c>
      <c r="R16" s="116"/>
      <c r="S16" s="116">
        <v>488174.99999999994</v>
      </c>
      <c r="T16" s="116">
        <v>466950.00000000006</v>
      </c>
      <c r="U16" s="117">
        <v>844755</v>
      </c>
    </row>
    <row r="17" spans="1:25" ht="79.5" hidden="1" customHeight="1" x14ac:dyDescent="0.3">
      <c r="A17" s="150"/>
      <c r="B17" s="185" t="s">
        <v>490</v>
      </c>
      <c r="C17" s="141" t="s">
        <v>51</v>
      </c>
      <c r="D17" s="141" t="s">
        <v>412</v>
      </c>
      <c r="E17" s="141" t="s">
        <v>495</v>
      </c>
      <c r="F17" s="146"/>
      <c r="G17" s="146"/>
      <c r="H17" s="146"/>
      <c r="I17" s="146"/>
      <c r="J17" s="146"/>
      <c r="K17" s="146"/>
      <c r="L17" s="146"/>
      <c r="M17" s="146"/>
      <c r="N17" s="143">
        <v>998000</v>
      </c>
      <c r="O17" s="116">
        <v>648700</v>
      </c>
      <c r="P17" s="116">
        <v>623750</v>
      </c>
      <c r="Q17" s="116">
        <v>598800</v>
      </c>
      <c r="R17" s="116"/>
      <c r="S17" s="116">
        <v>573850</v>
      </c>
      <c r="T17" s="116">
        <v>548900</v>
      </c>
      <c r="U17" s="117">
        <v>993010</v>
      </c>
    </row>
    <row r="18" spans="1:25" ht="79.5" hidden="1" customHeight="1" x14ac:dyDescent="0.3">
      <c r="A18" s="149"/>
      <c r="B18" s="250" t="s">
        <v>491</v>
      </c>
      <c r="C18" s="251" t="s">
        <v>214</v>
      </c>
      <c r="D18" s="251" t="s">
        <v>492</v>
      </c>
      <c r="E18" s="251" t="s">
        <v>496</v>
      </c>
      <c r="F18" s="146"/>
      <c r="G18" s="146"/>
      <c r="H18" s="146"/>
      <c r="I18" s="146"/>
      <c r="J18" s="146"/>
      <c r="K18" s="146"/>
      <c r="L18" s="146"/>
      <c r="M18" s="146"/>
      <c r="N18" s="143">
        <v>1304000</v>
      </c>
      <c r="O18" s="116">
        <v>847600</v>
      </c>
      <c r="P18" s="116">
        <v>815000</v>
      </c>
      <c r="Q18" s="116">
        <v>782400</v>
      </c>
      <c r="R18" s="116"/>
      <c r="S18" s="116">
        <v>749800</v>
      </c>
      <c r="T18" s="116">
        <v>717200</v>
      </c>
      <c r="U18" s="117"/>
    </row>
    <row r="19" spans="1:25" ht="36" hidden="1" customHeight="1" x14ac:dyDescent="0.3">
      <c r="A19" s="370" t="s">
        <v>610</v>
      </c>
      <c r="B19" s="371"/>
      <c r="C19" s="371"/>
      <c r="D19" s="371"/>
      <c r="E19" s="372"/>
      <c r="F19" s="146"/>
      <c r="G19" s="146"/>
      <c r="H19" s="146"/>
      <c r="I19" s="146"/>
      <c r="J19" s="146"/>
      <c r="K19" s="146"/>
      <c r="L19" s="146"/>
      <c r="M19" s="146"/>
      <c r="N19" s="138" t="s">
        <v>301</v>
      </c>
      <c r="O19" s="116" t="s">
        <v>462</v>
      </c>
      <c r="P19" s="116" t="s">
        <v>445</v>
      </c>
      <c r="Q19" s="116" t="s">
        <v>450</v>
      </c>
      <c r="R19" s="116"/>
      <c r="S19" s="116" t="s">
        <v>446</v>
      </c>
      <c r="T19" s="116" t="s">
        <v>626</v>
      </c>
      <c r="U19" s="117"/>
    </row>
    <row r="20" spans="1:25" ht="79.5" hidden="1" customHeight="1" x14ac:dyDescent="0.25">
      <c r="A20" s="373"/>
      <c r="B20" s="253" t="s">
        <v>497</v>
      </c>
      <c r="C20" s="252" t="s">
        <v>47</v>
      </c>
      <c r="D20" s="252" t="s">
        <v>226</v>
      </c>
      <c r="E20" s="252" t="s">
        <v>498</v>
      </c>
      <c r="F20" s="146"/>
      <c r="G20" s="146"/>
      <c r="H20" s="146"/>
      <c r="I20" s="146"/>
      <c r="J20" s="146"/>
      <c r="K20" s="146"/>
      <c r="L20" s="146"/>
      <c r="M20" s="146"/>
      <c r="N20" s="143">
        <v>899000</v>
      </c>
      <c r="O20" s="116">
        <v>584350</v>
      </c>
      <c r="P20" s="116">
        <v>561875</v>
      </c>
      <c r="Q20" s="116">
        <v>539400</v>
      </c>
      <c r="R20" s="116"/>
      <c r="S20" s="116">
        <v>516924.99999999994</v>
      </c>
      <c r="T20" s="116">
        <v>494450.00000000006</v>
      </c>
      <c r="U20" s="117"/>
    </row>
    <row r="21" spans="1:25" ht="79.5" hidden="1" customHeight="1" x14ac:dyDescent="0.25">
      <c r="A21" s="374"/>
      <c r="B21" s="185" t="s">
        <v>499</v>
      </c>
      <c r="C21" s="141" t="s">
        <v>35</v>
      </c>
      <c r="D21" s="141" t="s">
        <v>228</v>
      </c>
      <c r="E21" s="141" t="s">
        <v>500</v>
      </c>
      <c r="F21" s="146"/>
      <c r="G21" s="146"/>
      <c r="H21" s="146"/>
      <c r="I21" s="146"/>
      <c r="J21" s="146"/>
      <c r="K21" s="146"/>
      <c r="L21" s="146"/>
      <c r="M21" s="146"/>
      <c r="N21" s="143">
        <v>1077000</v>
      </c>
      <c r="O21" s="116">
        <v>700050</v>
      </c>
      <c r="P21" s="116">
        <v>673125</v>
      </c>
      <c r="Q21" s="116">
        <v>646200</v>
      </c>
      <c r="R21" s="116"/>
      <c r="S21" s="116">
        <v>619275</v>
      </c>
      <c r="T21" s="116">
        <v>592350</v>
      </c>
      <c r="U21" s="117">
        <v>1071615</v>
      </c>
    </row>
    <row r="22" spans="1:25" ht="79.5" hidden="1" customHeight="1" x14ac:dyDescent="0.25">
      <c r="A22" s="375"/>
      <c r="B22" s="185" t="s">
        <v>480</v>
      </c>
      <c r="C22" s="141" t="s">
        <v>172</v>
      </c>
      <c r="D22" s="151" t="s">
        <v>492</v>
      </c>
      <c r="E22" s="141" t="s">
        <v>501</v>
      </c>
      <c r="F22" s="146"/>
      <c r="G22" s="146"/>
      <c r="H22" s="146"/>
      <c r="I22" s="146"/>
      <c r="J22" s="146"/>
      <c r="K22" s="146"/>
      <c r="L22" s="146"/>
      <c r="M22" s="146"/>
      <c r="N22" s="143">
        <v>1399000</v>
      </c>
      <c r="O22" s="116">
        <v>909350</v>
      </c>
      <c r="P22" s="116">
        <v>874375</v>
      </c>
      <c r="Q22" s="116">
        <v>839400</v>
      </c>
      <c r="R22" s="116"/>
      <c r="S22" s="116">
        <v>804424.99999999988</v>
      </c>
      <c r="T22" s="116">
        <v>769450.00000000012</v>
      </c>
      <c r="U22" s="117">
        <v>1392005</v>
      </c>
    </row>
    <row r="23" spans="1:25" ht="36" hidden="1" customHeight="1" x14ac:dyDescent="0.3">
      <c r="A23" s="370" t="s">
        <v>611</v>
      </c>
      <c r="B23" s="371"/>
      <c r="C23" s="371"/>
      <c r="D23" s="371"/>
      <c r="E23" s="372"/>
      <c r="F23" s="146"/>
      <c r="G23" s="146"/>
      <c r="H23" s="146"/>
      <c r="I23" s="146"/>
      <c r="J23" s="146"/>
      <c r="K23" s="146"/>
      <c r="L23" s="146"/>
      <c r="M23" s="146"/>
      <c r="N23" s="138" t="s">
        <v>301</v>
      </c>
      <c r="O23" s="116" t="s">
        <v>462</v>
      </c>
      <c r="P23" s="116" t="s">
        <v>445</v>
      </c>
      <c r="Q23" s="116" t="s">
        <v>450</v>
      </c>
      <c r="R23" s="116"/>
      <c r="S23" s="116" t="s">
        <v>446</v>
      </c>
      <c r="T23" s="116" t="s">
        <v>626</v>
      </c>
      <c r="U23" s="117"/>
    </row>
    <row r="24" spans="1:25" ht="79.5" hidden="1" customHeight="1" x14ac:dyDescent="0.25">
      <c r="A24" s="373"/>
      <c r="B24" s="147" t="s">
        <v>502</v>
      </c>
      <c r="C24" s="141" t="s">
        <v>503</v>
      </c>
      <c r="D24" s="141" t="s">
        <v>414</v>
      </c>
      <c r="E24" s="141" t="s">
        <v>416</v>
      </c>
      <c r="F24" s="146"/>
      <c r="G24" s="146"/>
      <c r="H24" s="146"/>
      <c r="I24" s="146"/>
      <c r="J24" s="146"/>
      <c r="K24" s="146"/>
      <c r="L24" s="146"/>
      <c r="M24" s="146"/>
      <c r="N24" s="143">
        <v>999000</v>
      </c>
      <c r="O24" s="116">
        <v>649350</v>
      </c>
      <c r="P24" s="116">
        <v>624375</v>
      </c>
      <c r="Q24" s="116">
        <v>599400</v>
      </c>
      <c r="R24" s="116"/>
      <c r="S24" s="116">
        <v>574425</v>
      </c>
      <c r="T24" s="116">
        <v>549450</v>
      </c>
      <c r="U24" s="117">
        <v>994005</v>
      </c>
    </row>
    <row r="25" spans="1:25" ht="79.5" hidden="1" customHeight="1" x14ac:dyDescent="0.25">
      <c r="A25" s="375"/>
      <c r="B25" s="147" t="s">
        <v>504</v>
      </c>
      <c r="C25" s="141" t="s">
        <v>505</v>
      </c>
      <c r="D25" s="141" t="s">
        <v>415</v>
      </c>
      <c r="E25" s="141" t="s">
        <v>417</v>
      </c>
      <c r="F25" s="146"/>
      <c r="G25" s="146"/>
      <c r="H25" s="146"/>
      <c r="I25" s="146"/>
      <c r="J25" s="146"/>
      <c r="K25" s="146"/>
      <c r="L25" s="146"/>
      <c r="M25" s="146"/>
      <c r="N25" s="143">
        <v>1335000</v>
      </c>
      <c r="O25" s="116">
        <v>867750</v>
      </c>
      <c r="P25" s="116">
        <v>834375</v>
      </c>
      <c r="Q25" s="116">
        <v>801000</v>
      </c>
      <c r="R25" s="116"/>
      <c r="S25" s="116">
        <v>767624.99999999988</v>
      </c>
      <c r="T25" s="116">
        <v>734250.00000000012</v>
      </c>
      <c r="U25" s="117">
        <v>1328325</v>
      </c>
    </row>
    <row r="26" spans="1:25" ht="26.25" hidden="1" customHeight="1" x14ac:dyDescent="0.3">
      <c r="A26" s="370" t="s">
        <v>304</v>
      </c>
      <c r="B26" s="371"/>
      <c r="C26" s="371"/>
      <c r="D26" s="371"/>
      <c r="E26" s="372"/>
      <c r="F26" s="146"/>
      <c r="G26" s="146"/>
      <c r="H26" s="146"/>
      <c r="I26" s="146"/>
      <c r="J26" s="146"/>
      <c r="K26" s="146"/>
      <c r="L26" s="146"/>
      <c r="M26" s="146"/>
      <c r="N26" s="138" t="s">
        <v>301</v>
      </c>
      <c r="O26" s="139" t="s">
        <v>462</v>
      </c>
      <c r="P26" s="114" t="s">
        <v>458</v>
      </c>
      <c r="Q26" s="114" t="s">
        <v>459</v>
      </c>
      <c r="R26" s="114"/>
      <c r="S26" s="114" t="s">
        <v>460</v>
      </c>
      <c r="T26" s="116" t="e">
        <v>#VALUE!</v>
      </c>
      <c r="U26" s="117"/>
    </row>
    <row r="27" spans="1:25" ht="75.75" hidden="1" customHeight="1" x14ac:dyDescent="0.3">
      <c r="A27" s="148"/>
      <c r="B27" s="185" t="s">
        <v>418</v>
      </c>
      <c r="C27" s="141" t="s">
        <v>51</v>
      </c>
      <c r="D27" s="141" t="s">
        <v>422</v>
      </c>
      <c r="E27" s="141" t="s">
        <v>423</v>
      </c>
      <c r="F27" s="146"/>
      <c r="G27" s="146"/>
      <c r="H27" s="146"/>
      <c r="I27" s="146"/>
      <c r="J27" s="146"/>
      <c r="K27" s="146"/>
      <c r="L27" s="146"/>
      <c r="M27" s="146"/>
      <c r="N27" s="143">
        <v>1855000</v>
      </c>
      <c r="O27" s="116">
        <v>1205750</v>
      </c>
      <c r="P27" s="116">
        <v>1159375</v>
      </c>
      <c r="Q27" s="116">
        <v>1113000</v>
      </c>
      <c r="R27" s="116"/>
      <c r="S27" s="116">
        <v>1066625</v>
      </c>
      <c r="T27" s="116">
        <v>1020250.0000000001</v>
      </c>
      <c r="U27" s="117">
        <v>1845725</v>
      </c>
    </row>
    <row r="28" spans="1:25" ht="75.75" hidden="1" customHeight="1" x14ac:dyDescent="0.3">
      <c r="A28" s="149"/>
      <c r="B28" s="185" t="s">
        <v>419</v>
      </c>
      <c r="C28" s="141" t="s">
        <v>421</v>
      </c>
      <c r="D28" s="141" t="s">
        <v>415</v>
      </c>
      <c r="E28" s="141" t="s">
        <v>424</v>
      </c>
      <c r="F28" s="146"/>
      <c r="G28" s="146"/>
      <c r="H28" s="146"/>
      <c r="I28" s="146"/>
      <c r="J28" s="146"/>
      <c r="K28" s="146"/>
      <c r="L28" s="146"/>
      <c r="M28" s="146"/>
      <c r="N28" s="143">
        <v>2954000</v>
      </c>
      <c r="O28" s="116">
        <v>1920100</v>
      </c>
      <c r="P28" s="116">
        <v>1846250</v>
      </c>
      <c r="Q28" s="116">
        <v>1772400</v>
      </c>
      <c r="R28" s="116"/>
      <c r="S28" s="116">
        <v>1698549.9999999998</v>
      </c>
      <c r="T28" s="116">
        <v>1624700.0000000002</v>
      </c>
      <c r="U28" s="117">
        <v>2939230</v>
      </c>
    </row>
    <row r="29" spans="1:25" ht="75.75" hidden="1" customHeight="1" x14ac:dyDescent="0.3">
      <c r="A29" s="150"/>
      <c r="B29" s="185" t="s">
        <v>420</v>
      </c>
      <c r="C29" s="141" t="s">
        <v>421</v>
      </c>
      <c r="D29" s="141" t="s">
        <v>415</v>
      </c>
      <c r="E29" s="141" t="s">
        <v>425</v>
      </c>
      <c r="F29" s="146"/>
      <c r="G29" s="146"/>
      <c r="H29" s="146"/>
      <c r="I29" s="146"/>
      <c r="J29" s="146"/>
      <c r="K29" s="146"/>
      <c r="L29" s="146"/>
      <c r="M29" s="146"/>
      <c r="N29" s="143">
        <v>3655000</v>
      </c>
      <c r="O29" s="116">
        <v>2375750</v>
      </c>
      <c r="P29" s="116">
        <v>2284375</v>
      </c>
      <c r="Q29" s="116">
        <v>2193000</v>
      </c>
      <c r="R29" s="116"/>
      <c r="S29" s="116">
        <v>2101625</v>
      </c>
      <c r="T29" s="116">
        <v>2010250.0000000002</v>
      </c>
      <c r="U29" s="117">
        <v>3636725</v>
      </c>
    </row>
    <row r="30" spans="1:25" ht="19.5" customHeight="1" x14ac:dyDescent="0.25">
      <c r="A30" s="350" t="s">
        <v>144</v>
      </c>
      <c r="B30" s="351"/>
      <c r="C30" s="351"/>
      <c r="D30" s="351"/>
      <c r="E30" s="351"/>
      <c r="F30" s="352"/>
      <c r="G30" s="154"/>
      <c r="H30" s="154"/>
      <c r="I30" s="154"/>
      <c r="J30" s="154"/>
      <c r="K30" s="154"/>
      <c r="L30" s="154"/>
      <c r="M30" s="154"/>
      <c r="N30" s="138" t="s">
        <v>301</v>
      </c>
      <c r="O30" s="276" t="s">
        <v>639</v>
      </c>
      <c r="P30" s="116" t="s">
        <v>638</v>
      </c>
      <c r="Q30" s="116" t="s">
        <v>640</v>
      </c>
      <c r="R30" s="116"/>
      <c r="S30" s="116" t="s">
        <v>641</v>
      </c>
      <c r="T30" s="116" t="s">
        <v>642</v>
      </c>
      <c r="U30" s="117"/>
      <c r="W30" s="118"/>
      <c r="X30" s="118"/>
      <c r="Y30" s="118"/>
    </row>
    <row r="31" spans="1:25" ht="20.25" customHeight="1" x14ac:dyDescent="0.25">
      <c r="A31" s="155"/>
      <c r="B31" s="156" t="s">
        <v>481</v>
      </c>
      <c r="C31" s="156" t="s">
        <v>5</v>
      </c>
      <c r="D31" s="156" t="s">
        <v>6</v>
      </c>
      <c r="E31" s="157" t="s">
        <v>628</v>
      </c>
      <c r="F31" s="158" t="e">
        <f>N31-(N31*(#REF!-15)/100)</f>
        <v>#REF!</v>
      </c>
      <c r="G31" s="158" t="e">
        <f>N31-(N31*(#REF!-11)/100)</f>
        <v>#REF!</v>
      </c>
      <c r="H31" s="158" t="e">
        <f>N31-(N31*(#REF!-9)/100)</f>
        <v>#REF!</v>
      </c>
      <c r="I31" s="158" t="e">
        <f>N31-(N31*(#REF!-7)/100)</f>
        <v>#REF!</v>
      </c>
      <c r="J31" s="158" t="e">
        <f>N31-(N31*(#REF!-6)/100)</f>
        <v>#REF!</v>
      </c>
      <c r="K31" s="158" t="e">
        <f>N31-(N31*(#REF!-5)/100)</f>
        <v>#REF!</v>
      </c>
      <c r="L31" s="158" t="e">
        <f>N31-(N31*(#REF!-3)/100)</f>
        <v>#REF!</v>
      </c>
      <c r="M31" s="158" t="e">
        <f>N31-(N31*(#REF!-2)/100)</f>
        <v>#REF!</v>
      </c>
      <c r="N31" s="116">
        <v>38000</v>
      </c>
      <c r="O31" s="116">
        <v>24700</v>
      </c>
      <c r="P31" s="116">
        <v>23750</v>
      </c>
      <c r="Q31" s="116">
        <v>22800</v>
      </c>
      <c r="R31" s="116"/>
      <c r="S31" s="116">
        <v>21850</v>
      </c>
      <c r="T31" s="116">
        <v>20900</v>
      </c>
      <c r="U31" s="117"/>
      <c r="W31" s="109"/>
      <c r="X31" s="119"/>
      <c r="Y31" s="120"/>
    </row>
    <row r="32" spans="1:25" ht="24" customHeight="1" x14ac:dyDescent="0.25">
      <c r="A32" s="159"/>
      <c r="B32" s="160" t="s">
        <v>506</v>
      </c>
      <c r="C32" s="156" t="s">
        <v>8</v>
      </c>
      <c r="D32" s="156" t="s">
        <v>9</v>
      </c>
      <c r="E32" s="157" t="s">
        <v>165</v>
      </c>
      <c r="F32" s="158" t="e">
        <f>N32-(N32*(#REF!-15)/100)</f>
        <v>#REF!</v>
      </c>
      <c r="G32" s="158" t="e">
        <f>N32-(N32*(#REF!-11)/100)</f>
        <v>#REF!</v>
      </c>
      <c r="H32" s="158" t="e">
        <f>N32-(N32*(#REF!-9)/100)</f>
        <v>#REF!</v>
      </c>
      <c r="I32" s="158" t="e">
        <f>N32-(N32*(#REF!-7)/100)</f>
        <v>#REF!</v>
      </c>
      <c r="J32" s="158" t="e">
        <f>N32-(N32*(#REF!-6)/100)</f>
        <v>#REF!</v>
      </c>
      <c r="K32" s="158" t="e">
        <f>N32-(N32*(#REF!-5)/100)</f>
        <v>#REF!</v>
      </c>
      <c r="L32" s="158" t="e">
        <f>N32-(N32*(#REF!-3)/100)</f>
        <v>#REF!</v>
      </c>
      <c r="M32" s="158" t="e">
        <f>N32-(N32*(#REF!-2)/100)</f>
        <v>#REF!</v>
      </c>
      <c r="N32" s="116">
        <v>46100</v>
      </c>
      <c r="O32" s="116">
        <v>29965</v>
      </c>
      <c r="P32" s="116">
        <v>28812.5</v>
      </c>
      <c r="Q32" s="116">
        <v>27660</v>
      </c>
      <c r="R32" s="116"/>
      <c r="S32" s="116">
        <v>26507.499999999996</v>
      </c>
      <c r="T32" s="116">
        <v>25355.000000000004</v>
      </c>
      <c r="U32" s="117"/>
      <c r="W32" s="109"/>
      <c r="X32" s="119"/>
      <c r="Y32" s="120"/>
    </row>
    <row r="33" spans="1:25" ht="21.75" customHeight="1" x14ac:dyDescent="0.25">
      <c r="A33" s="159"/>
      <c r="B33" s="254" t="s">
        <v>482</v>
      </c>
      <c r="C33" s="156" t="s">
        <v>13</v>
      </c>
      <c r="D33" s="156" t="s">
        <v>14</v>
      </c>
      <c r="E33" s="157" t="s">
        <v>12</v>
      </c>
      <c r="F33" s="117" t="e">
        <f>N33-(N33*(#REF!-15)/100)</f>
        <v>#REF!</v>
      </c>
      <c r="G33" s="117" t="e">
        <f>N33-(N33*(#REF!-11)/100)</f>
        <v>#REF!</v>
      </c>
      <c r="H33" s="117" t="e">
        <f>N33-(N33*(#REF!-9)/100)</f>
        <v>#REF!</v>
      </c>
      <c r="I33" s="117" t="e">
        <f>N33-(N33*(#REF!-7)/100)</f>
        <v>#REF!</v>
      </c>
      <c r="J33" s="117" t="e">
        <f>N33-(N33*(#REF!-6)/100)</f>
        <v>#REF!</v>
      </c>
      <c r="K33" s="117" t="e">
        <f>N33-(N33*(#REF!-5)/100)</f>
        <v>#REF!</v>
      </c>
      <c r="L33" s="117" t="e">
        <f>N33-(N33*(#REF!-3)/100)</f>
        <v>#REF!</v>
      </c>
      <c r="M33" s="117" t="e">
        <f>N33-(N33*(#REF!-2)/100)</f>
        <v>#REF!</v>
      </c>
      <c r="N33" s="116">
        <v>56700</v>
      </c>
      <c r="O33" s="116">
        <v>36855</v>
      </c>
      <c r="P33" s="116">
        <v>35437.5</v>
      </c>
      <c r="Q33" s="116">
        <v>34020</v>
      </c>
      <c r="R33" s="116"/>
      <c r="S33" s="116">
        <v>32602.499999999996</v>
      </c>
      <c r="T33" s="116">
        <v>31185.000000000004</v>
      </c>
      <c r="U33" s="117"/>
      <c r="W33" s="109"/>
      <c r="X33" s="119"/>
      <c r="Y33" s="120"/>
    </row>
    <row r="34" spans="1:25" ht="27.75" customHeight="1" x14ac:dyDescent="0.25">
      <c r="A34" s="159"/>
      <c r="B34" s="161" t="s">
        <v>483</v>
      </c>
      <c r="C34" s="156" t="s">
        <v>15</v>
      </c>
      <c r="D34" s="156" t="s">
        <v>299</v>
      </c>
      <c r="E34" s="157" t="s">
        <v>298</v>
      </c>
      <c r="F34" s="117" t="e">
        <f>N34-(N34*(#REF!-15)/100)</f>
        <v>#REF!</v>
      </c>
      <c r="G34" s="117" t="e">
        <f>N34-(N34*(#REF!-11)/100)</f>
        <v>#REF!</v>
      </c>
      <c r="H34" s="117" t="e">
        <f>N34-(N34*(#REF!-9)/100)</f>
        <v>#REF!</v>
      </c>
      <c r="I34" s="117" t="e">
        <f>N34-(N34*(#REF!-7)/100)</f>
        <v>#REF!</v>
      </c>
      <c r="J34" s="117" t="e">
        <f>N34-(N34*(#REF!-6)/100)</f>
        <v>#REF!</v>
      </c>
      <c r="K34" s="117" t="e">
        <f>N34-(N34*(#REF!-5)/100)</f>
        <v>#REF!</v>
      </c>
      <c r="L34" s="117" t="e">
        <f>N34-(N34*(#REF!-3)/100)</f>
        <v>#REF!</v>
      </c>
      <c r="M34" s="117" t="e">
        <f>N34-(N34*(#REF!-2)/100)</f>
        <v>#REF!</v>
      </c>
      <c r="N34" s="116">
        <v>67000</v>
      </c>
      <c r="O34" s="116">
        <v>43550</v>
      </c>
      <c r="P34" s="116">
        <v>41875</v>
      </c>
      <c r="Q34" s="116">
        <v>40200</v>
      </c>
      <c r="R34" s="116"/>
      <c r="S34" s="116">
        <v>38525</v>
      </c>
      <c r="T34" s="116">
        <v>36850</v>
      </c>
      <c r="U34" s="117"/>
      <c r="W34" s="109"/>
      <c r="X34" s="119"/>
      <c r="Y34" s="120"/>
    </row>
    <row r="35" spans="1:25" ht="24" customHeight="1" x14ac:dyDescent="0.25">
      <c r="A35" s="162"/>
      <c r="B35" s="163" t="s">
        <v>473</v>
      </c>
      <c r="C35" s="163" t="s">
        <v>17</v>
      </c>
      <c r="D35" s="163" t="s">
        <v>405</v>
      </c>
      <c r="E35" s="164" t="s">
        <v>637</v>
      </c>
      <c r="F35" s="117" t="e">
        <f>N35-(N35*(#REF!-15)/100)</f>
        <v>#REF!</v>
      </c>
      <c r="G35" s="117" t="e">
        <f>N35-(N35*(#REF!-11)/100)</f>
        <v>#REF!</v>
      </c>
      <c r="H35" s="117" t="e">
        <f>N35-(N35*(#REF!-9)/100)</f>
        <v>#REF!</v>
      </c>
      <c r="I35" s="117" t="e">
        <f>N35-(N35*(#REF!-7)/100)</f>
        <v>#REF!</v>
      </c>
      <c r="J35" s="117" t="e">
        <f>N35-(N35*(#REF!-6)/100)</f>
        <v>#REF!</v>
      </c>
      <c r="K35" s="117" t="e">
        <f>N35-(N35*(#REF!-5)/100)</f>
        <v>#REF!</v>
      </c>
      <c r="L35" s="117" t="e">
        <f>N35-(N35*(#REF!-3)/100)</f>
        <v>#REF!</v>
      </c>
      <c r="M35" s="117" t="e">
        <f>N35-(N35*(#REF!-2)/100)</f>
        <v>#REF!</v>
      </c>
      <c r="N35" s="116">
        <v>82000</v>
      </c>
      <c r="O35" s="116">
        <v>53300</v>
      </c>
      <c r="P35" s="116">
        <v>51250</v>
      </c>
      <c r="Q35" s="116">
        <v>49200</v>
      </c>
      <c r="R35" s="116"/>
      <c r="S35" s="116">
        <v>47149.999999999993</v>
      </c>
      <c r="T35" s="116">
        <v>45100.000000000007</v>
      </c>
      <c r="U35" s="117"/>
      <c r="W35" s="109"/>
      <c r="X35" s="119"/>
      <c r="Y35" s="120"/>
    </row>
    <row r="36" spans="1:25" ht="21.75" customHeight="1" x14ac:dyDescent="0.25">
      <c r="A36" s="257"/>
      <c r="B36" s="139" t="s">
        <v>475</v>
      </c>
      <c r="C36" s="173" t="s">
        <v>33</v>
      </c>
      <c r="D36" s="174" t="s">
        <v>202</v>
      </c>
      <c r="E36" s="145" t="s">
        <v>636</v>
      </c>
      <c r="F36" s="158" t="e">
        <f>N36-(N36*(#REF!-15)/100)</f>
        <v>#REF!</v>
      </c>
      <c r="G36" s="158" t="e">
        <f>N36-(N36*(#REF!-11)/100)</f>
        <v>#REF!</v>
      </c>
      <c r="H36" s="158" t="e">
        <f>N36-(N36*(#REF!-9)/100)</f>
        <v>#REF!</v>
      </c>
      <c r="I36" s="158" t="e">
        <f>N36-(N36*(#REF!-7)/100)</f>
        <v>#REF!</v>
      </c>
      <c r="J36" s="158" t="e">
        <f>N36-(N36*(#REF!-6)/100)</f>
        <v>#REF!</v>
      </c>
      <c r="K36" s="158" t="e">
        <f>N36-(N36*(#REF!-5)/100)</f>
        <v>#REF!</v>
      </c>
      <c r="L36" s="158" t="e">
        <f>N36-(N36*(#REF!-3)/100)</f>
        <v>#REF!</v>
      </c>
      <c r="M36" s="158" t="e">
        <f>N36-(N36*(#REF!-2)/100)</f>
        <v>#REF!</v>
      </c>
      <c r="N36" s="165">
        <v>108100</v>
      </c>
      <c r="O36" s="116">
        <v>70265</v>
      </c>
      <c r="P36" s="116">
        <v>67562.5</v>
      </c>
      <c r="Q36" s="116">
        <v>64860</v>
      </c>
      <c r="R36" s="116"/>
      <c r="S36" s="116">
        <v>62157.499999999993</v>
      </c>
      <c r="T36" s="116">
        <v>59455.000000000007</v>
      </c>
      <c r="U36" s="117">
        <v>49900</v>
      </c>
      <c r="W36" s="109"/>
      <c r="X36" s="119"/>
      <c r="Y36" s="120"/>
    </row>
    <row r="37" spans="1:25" ht="27" customHeight="1" x14ac:dyDescent="0.3">
      <c r="A37" s="149"/>
      <c r="B37" s="255" t="s">
        <v>476</v>
      </c>
      <c r="C37" s="175" t="s">
        <v>20</v>
      </c>
      <c r="D37" s="175" t="s">
        <v>21</v>
      </c>
      <c r="E37" s="176" t="s">
        <v>635</v>
      </c>
      <c r="F37" s="117" t="e">
        <f>N37-(N37*(#REF!-15)/100)</f>
        <v>#REF!</v>
      </c>
      <c r="G37" s="117" t="e">
        <f>N37-(N37*(#REF!-11)/100)</f>
        <v>#REF!</v>
      </c>
      <c r="H37" s="117" t="e">
        <f>N37-(N37*(#REF!-9)/100)</f>
        <v>#REF!</v>
      </c>
      <c r="I37" s="117" t="e">
        <f>N37-(N37*(#REF!-7)/100)</f>
        <v>#REF!</v>
      </c>
      <c r="J37" s="117" t="e">
        <f>N37-(N37*(#REF!-6)/100)</f>
        <v>#REF!</v>
      </c>
      <c r="K37" s="117" t="e">
        <f>N37-(N37*(#REF!-5)/100)</f>
        <v>#REF!</v>
      </c>
      <c r="L37" s="117" t="e">
        <f>N37-(N37*(#REF!-3)/100)</f>
        <v>#REF!</v>
      </c>
      <c r="M37" s="117" t="e">
        <f>N37-(N37*(#REF!-2)/100)</f>
        <v>#REF!</v>
      </c>
      <c r="N37" s="116">
        <v>127100</v>
      </c>
      <c r="O37" s="116">
        <v>82615</v>
      </c>
      <c r="P37" s="116">
        <v>79437.5</v>
      </c>
      <c r="Q37" s="116">
        <v>76260</v>
      </c>
      <c r="R37" s="116"/>
      <c r="S37" s="116">
        <v>73082.5</v>
      </c>
      <c r="T37" s="116">
        <v>69905</v>
      </c>
      <c r="U37" s="117">
        <v>65000</v>
      </c>
    </row>
    <row r="38" spans="1:25" ht="27" customHeight="1" x14ac:dyDescent="0.3">
      <c r="A38" s="149"/>
      <c r="B38" s="139" t="s">
        <v>477</v>
      </c>
      <c r="C38" s="172" t="s">
        <v>23</v>
      </c>
      <c r="D38" s="172" t="s">
        <v>24</v>
      </c>
      <c r="E38" s="157" t="s">
        <v>634</v>
      </c>
      <c r="F38" s="117" t="e">
        <f>N38-(N38*(#REF!-15)/100)</f>
        <v>#REF!</v>
      </c>
      <c r="G38" s="117" t="e">
        <f>N38-(N38*(#REF!-11)/100)</f>
        <v>#REF!</v>
      </c>
      <c r="H38" s="117" t="e">
        <f>N38-(N38*(#REF!-9)/100)</f>
        <v>#REF!</v>
      </c>
      <c r="I38" s="117" t="e">
        <f>N38-(N38*(#REF!-7)/100)</f>
        <v>#REF!</v>
      </c>
      <c r="J38" s="117" t="e">
        <f>N38-(N38*(#REF!-6)/100)</f>
        <v>#REF!</v>
      </c>
      <c r="K38" s="117" t="e">
        <f>N38-(N38*(#REF!-5)/100)</f>
        <v>#REF!</v>
      </c>
      <c r="L38" s="117" t="e">
        <f>N38-(N38*(#REF!-3)/100)</f>
        <v>#REF!</v>
      </c>
      <c r="M38" s="117" t="e">
        <f>N38-(N38*(#REF!-2)/100)</f>
        <v>#REF!</v>
      </c>
      <c r="N38" s="116">
        <v>189400</v>
      </c>
      <c r="O38" s="116">
        <v>123110</v>
      </c>
      <c r="P38" s="116">
        <v>118375</v>
      </c>
      <c r="Q38" s="116">
        <v>113640</v>
      </c>
      <c r="R38" s="116"/>
      <c r="S38" s="116">
        <v>108904.99999999999</v>
      </c>
      <c r="T38" s="116">
        <v>104170.00000000001</v>
      </c>
      <c r="U38" s="117">
        <v>89000</v>
      </c>
    </row>
    <row r="39" spans="1:25" ht="27" customHeight="1" x14ac:dyDescent="0.3">
      <c r="A39" s="149"/>
      <c r="B39" s="139" t="s">
        <v>478</v>
      </c>
      <c r="C39" s="172" t="s">
        <v>26</v>
      </c>
      <c r="D39" s="172" t="s">
        <v>27</v>
      </c>
      <c r="E39" s="265" t="s">
        <v>633</v>
      </c>
      <c r="F39" s="117" t="e">
        <f>N39-(N39*(#REF!-15)/100)</f>
        <v>#REF!</v>
      </c>
      <c r="G39" s="117" t="e">
        <f>N39-(N39*(#REF!-11)/100)</f>
        <v>#REF!</v>
      </c>
      <c r="H39" s="117" t="e">
        <f>N39-(N39*(#REF!-9)/100)</f>
        <v>#REF!</v>
      </c>
      <c r="I39" s="117" t="e">
        <f>N39-(N39*(#REF!-7)/100)</f>
        <v>#REF!</v>
      </c>
      <c r="J39" s="117" t="e">
        <f>N39-(N39*(#REF!-6)/100)</f>
        <v>#REF!</v>
      </c>
      <c r="K39" s="117" t="e">
        <f>N39-(N39*(#REF!-5)/100)</f>
        <v>#REF!</v>
      </c>
      <c r="L39" s="117" t="e">
        <f>N39-(N39*(#REF!-3)/100)</f>
        <v>#REF!</v>
      </c>
      <c r="M39" s="117" t="e">
        <f>N39-(N39*(#REF!-2)/100)</f>
        <v>#REF!</v>
      </c>
      <c r="N39" s="116">
        <v>267900</v>
      </c>
      <c r="O39" s="116">
        <v>174135</v>
      </c>
      <c r="P39" s="116">
        <v>167437.5</v>
      </c>
      <c r="Q39" s="116">
        <v>160740</v>
      </c>
      <c r="R39" s="116"/>
      <c r="S39" s="116">
        <v>154042.5</v>
      </c>
      <c r="T39" s="116">
        <v>147345</v>
      </c>
      <c r="U39" s="117">
        <v>134000</v>
      </c>
    </row>
    <row r="40" spans="1:25" ht="27" customHeight="1" x14ac:dyDescent="0.3">
      <c r="A40" s="274"/>
      <c r="B40" s="266" t="s">
        <v>629</v>
      </c>
      <c r="C40" s="183" t="s">
        <v>630</v>
      </c>
      <c r="D40" s="183" t="s">
        <v>631</v>
      </c>
      <c r="E40" s="265" t="s">
        <v>632</v>
      </c>
      <c r="F40" s="117"/>
      <c r="G40" s="199"/>
      <c r="H40" s="199"/>
      <c r="I40" s="199"/>
      <c r="J40" s="199"/>
      <c r="K40" s="199"/>
      <c r="L40" s="199"/>
      <c r="M40" s="199"/>
      <c r="N40" s="116">
        <v>381700</v>
      </c>
      <c r="O40" s="116">
        <v>248105</v>
      </c>
      <c r="P40" s="116">
        <v>238562.5</v>
      </c>
      <c r="Q40" s="116">
        <v>229020</v>
      </c>
      <c r="R40" s="116"/>
      <c r="S40" s="116">
        <v>219477.49999999997</v>
      </c>
      <c r="T40" s="116">
        <v>209935.00000000003</v>
      </c>
      <c r="U40" s="117"/>
    </row>
    <row r="41" spans="1:25" ht="5.25" customHeight="1" x14ac:dyDescent="0.3">
      <c r="A41" s="274"/>
      <c r="B41" s="215"/>
      <c r="C41" s="183"/>
      <c r="D41" s="183"/>
      <c r="E41" s="183"/>
      <c r="F41" s="117"/>
      <c r="G41" s="199"/>
      <c r="H41" s="199"/>
      <c r="I41" s="199"/>
      <c r="J41" s="199"/>
      <c r="K41" s="199"/>
      <c r="L41" s="199"/>
      <c r="M41" s="199"/>
      <c r="N41" s="275"/>
      <c r="O41" s="275"/>
      <c r="P41" s="275"/>
      <c r="Q41" s="275"/>
      <c r="R41" s="275"/>
      <c r="S41" s="275"/>
      <c r="T41" s="116"/>
      <c r="U41" s="117"/>
    </row>
    <row r="42" spans="1:25" ht="5.25" customHeight="1" x14ac:dyDescent="0.3">
      <c r="A42" s="169"/>
      <c r="B42" s="166"/>
      <c r="C42" s="166"/>
      <c r="D42" s="166"/>
      <c r="E42" s="167"/>
      <c r="F42" s="158"/>
      <c r="G42" s="168"/>
      <c r="H42" s="168"/>
      <c r="I42" s="168"/>
      <c r="J42" s="168"/>
      <c r="K42" s="168"/>
      <c r="L42" s="168"/>
      <c r="M42" s="168"/>
      <c r="T42" s="116">
        <v>0</v>
      </c>
      <c r="U42" s="117"/>
    </row>
    <row r="43" spans="1:25" ht="27" customHeight="1" x14ac:dyDescent="0.3">
      <c r="A43" s="169" t="s">
        <v>449</v>
      </c>
      <c r="B43" s="147"/>
      <c r="C43" s="141"/>
      <c r="D43" s="152"/>
      <c r="E43" s="153"/>
      <c r="F43" s="170"/>
      <c r="G43" s="171"/>
      <c r="H43" s="171"/>
      <c r="I43" s="171"/>
      <c r="J43" s="171"/>
      <c r="K43" s="171"/>
      <c r="L43" s="171"/>
      <c r="M43" s="171"/>
      <c r="N43" s="138" t="s">
        <v>301</v>
      </c>
      <c r="O43" s="291" t="s">
        <v>736</v>
      </c>
      <c r="P43" s="116" t="s">
        <v>734</v>
      </c>
      <c r="Q43" s="116" t="s">
        <v>735</v>
      </c>
      <c r="R43" s="116"/>
      <c r="S43" s="116" t="s">
        <v>640</v>
      </c>
      <c r="T43" s="116" t="s">
        <v>641</v>
      </c>
      <c r="U43" s="117"/>
    </row>
    <row r="44" spans="1:25" ht="27" customHeight="1" x14ac:dyDescent="0.25">
      <c r="A44" s="159"/>
      <c r="B44" s="297" t="s">
        <v>484</v>
      </c>
      <c r="C44" s="298" t="s">
        <v>13</v>
      </c>
      <c r="D44" s="298" t="s">
        <v>757</v>
      </c>
      <c r="E44" s="313" t="s">
        <v>756</v>
      </c>
      <c r="F44" s="117"/>
      <c r="G44" s="117"/>
      <c r="H44" s="117"/>
      <c r="I44" s="117"/>
      <c r="J44" s="117"/>
      <c r="K44" s="117"/>
      <c r="L44" s="117"/>
      <c r="M44" s="117"/>
      <c r="N44" s="116">
        <v>104000</v>
      </c>
      <c r="O44" s="116">
        <v>67600</v>
      </c>
      <c r="P44" s="116">
        <v>65000</v>
      </c>
      <c r="Q44" s="116">
        <v>62400</v>
      </c>
      <c r="R44" s="116"/>
      <c r="S44" s="116">
        <v>59799.999999999993</v>
      </c>
      <c r="T44" s="116">
        <v>57200.000000000007</v>
      </c>
      <c r="U44" s="117"/>
      <c r="W44" s="109"/>
      <c r="X44" s="119"/>
      <c r="Y44" s="120"/>
    </row>
    <row r="45" spans="1:25" ht="27" customHeight="1" x14ac:dyDescent="0.25">
      <c r="A45" s="159"/>
      <c r="B45" s="300" t="s">
        <v>507</v>
      </c>
      <c r="C45" s="298" t="s">
        <v>15</v>
      </c>
      <c r="D45" s="298" t="s">
        <v>16</v>
      </c>
      <c r="E45" s="299" t="s">
        <v>200</v>
      </c>
      <c r="F45" s="117" t="e">
        <f>N45-(N45*(#REF!-15)/100)</f>
        <v>#REF!</v>
      </c>
      <c r="G45" s="117" t="e">
        <f>N45-(N45*(#REF!-11)/100)</f>
        <v>#REF!</v>
      </c>
      <c r="H45" s="117" t="e">
        <f>N45-(N45*(#REF!-9)/100)</f>
        <v>#REF!</v>
      </c>
      <c r="I45" s="117" t="e">
        <f>N45-(N45*(#REF!-7)/100)</f>
        <v>#REF!</v>
      </c>
      <c r="J45" s="117" t="e">
        <f>N45-(N45*(#REF!-6)/100)</f>
        <v>#REF!</v>
      </c>
      <c r="K45" s="117" t="e">
        <f>N45-(N45*(#REF!-5)/100)</f>
        <v>#REF!</v>
      </c>
      <c r="L45" s="117" t="e">
        <f>N45-(N45*(#REF!-3)/100)</f>
        <v>#REF!</v>
      </c>
      <c r="M45" s="117" t="e">
        <f>N45-(N45*(#REF!-2)/100)</f>
        <v>#REF!</v>
      </c>
      <c r="N45" s="116">
        <v>107500</v>
      </c>
      <c r="O45" s="116">
        <v>69875</v>
      </c>
      <c r="P45" s="116">
        <v>67187.5</v>
      </c>
      <c r="Q45" s="116">
        <v>64500</v>
      </c>
      <c r="R45" s="116"/>
      <c r="S45" s="116">
        <v>61812.499999999993</v>
      </c>
      <c r="T45" s="116">
        <v>59125.000000000007</v>
      </c>
      <c r="U45" s="117"/>
      <c r="W45" s="109"/>
      <c r="X45" s="119"/>
      <c r="Y45" s="120"/>
    </row>
    <row r="46" spans="1:25" ht="30.75" customHeight="1" x14ac:dyDescent="0.3">
      <c r="A46" s="148"/>
      <c r="B46" s="297" t="s">
        <v>485</v>
      </c>
      <c r="C46" s="298" t="s">
        <v>17</v>
      </c>
      <c r="D46" s="298" t="s">
        <v>201</v>
      </c>
      <c r="E46" s="301" t="s">
        <v>152</v>
      </c>
      <c r="F46" s="158" t="e">
        <f>N46-(N46*(#REF!-15)/100)</f>
        <v>#REF!</v>
      </c>
      <c r="G46" s="158" t="e">
        <f>N46-(N46*(#REF!-11)/100)</f>
        <v>#REF!</v>
      </c>
      <c r="H46" s="158" t="e">
        <f>N46-(N46*(#REF!-9)/100)</f>
        <v>#REF!</v>
      </c>
      <c r="I46" s="158" t="e">
        <f>N46-(N46*(#REF!-7)/100)</f>
        <v>#REF!</v>
      </c>
      <c r="J46" s="158" t="e">
        <f>N46-(N46*(#REF!-6)/100)</f>
        <v>#REF!</v>
      </c>
      <c r="K46" s="158" t="e">
        <f>N46-(N46*(#REF!-5)/100)</f>
        <v>#REF!</v>
      </c>
      <c r="L46" s="158" t="e">
        <f>N46-(N46*(#REF!-3)/100)</f>
        <v>#REF!</v>
      </c>
      <c r="M46" s="158" t="e">
        <f>N46-(N46*(#REF!-2)/100)</f>
        <v>#REF!</v>
      </c>
      <c r="N46" s="116">
        <v>110900</v>
      </c>
      <c r="O46" s="116">
        <v>72085</v>
      </c>
      <c r="P46" s="116">
        <v>69312.5</v>
      </c>
      <c r="Q46" s="116">
        <v>66540</v>
      </c>
      <c r="R46" s="116"/>
      <c r="S46" s="116">
        <v>63767.499999999993</v>
      </c>
      <c r="T46" s="116">
        <v>60995.000000000007</v>
      </c>
      <c r="U46" s="117">
        <v>48600</v>
      </c>
    </row>
    <row r="47" spans="1:25" ht="27" customHeight="1" x14ac:dyDescent="0.3">
      <c r="A47" s="149"/>
      <c r="B47" s="266" t="s">
        <v>207</v>
      </c>
      <c r="C47" s="302" t="s">
        <v>33</v>
      </c>
      <c r="D47" s="303" t="s">
        <v>202</v>
      </c>
      <c r="E47" s="146" t="s">
        <v>152</v>
      </c>
      <c r="F47" s="158" t="e">
        <f>N47-(N47*(#REF!-15)/100)</f>
        <v>#REF!</v>
      </c>
      <c r="G47" s="158" t="e">
        <f>N47-(N47*(#REF!-11)/100)</f>
        <v>#REF!</v>
      </c>
      <c r="H47" s="158" t="e">
        <f>N47-(N47*(#REF!-9)/100)</f>
        <v>#REF!</v>
      </c>
      <c r="I47" s="158" t="e">
        <f>N47-(N47*(#REF!-7)/100)</f>
        <v>#REF!</v>
      </c>
      <c r="J47" s="158" t="e">
        <f>N47-(N47*(#REF!-6)/100)</f>
        <v>#REF!</v>
      </c>
      <c r="K47" s="158" t="e">
        <f>N47-(N47*(#REF!-5)/100)</f>
        <v>#REF!</v>
      </c>
      <c r="L47" s="158" t="e">
        <f>N47-(N47*(#REF!-3)/100)</f>
        <v>#REF!</v>
      </c>
      <c r="M47" s="158" t="e">
        <f>N47-(N47*(#REF!-2)/100)</f>
        <v>#REF!</v>
      </c>
      <c r="N47" s="165">
        <v>125700</v>
      </c>
      <c r="O47" s="116">
        <v>81705</v>
      </c>
      <c r="P47" s="116">
        <v>78562.5</v>
      </c>
      <c r="Q47" s="116">
        <v>75420</v>
      </c>
      <c r="R47" s="116"/>
      <c r="S47" s="116">
        <v>72277.5</v>
      </c>
      <c r="T47" s="116">
        <v>69135</v>
      </c>
      <c r="U47" s="117">
        <v>55000</v>
      </c>
    </row>
    <row r="48" spans="1:25" ht="27" customHeight="1" x14ac:dyDescent="0.3">
      <c r="A48" s="149"/>
      <c r="B48" s="255" t="s">
        <v>369</v>
      </c>
      <c r="C48" s="255" t="s">
        <v>20</v>
      </c>
      <c r="D48" s="255" t="s">
        <v>21</v>
      </c>
      <c r="E48" s="304" t="s">
        <v>22</v>
      </c>
      <c r="F48" s="117" t="e">
        <f>N48-(N48*(#REF!-15)/100)</f>
        <v>#REF!</v>
      </c>
      <c r="G48" s="117" t="e">
        <f>N48-(N48*(#REF!-11)/100)</f>
        <v>#REF!</v>
      </c>
      <c r="H48" s="117" t="e">
        <f>N48-(N48*(#REF!-9)/100)</f>
        <v>#REF!</v>
      </c>
      <c r="I48" s="117" t="e">
        <f>N48-(N48*(#REF!-7)/100)</f>
        <v>#REF!</v>
      </c>
      <c r="J48" s="117" t="e">
        <f>N48-(N48*(#REF!-6)/100)</f>
        <v>#REF!</v>
      </c>
      <c r="K48" s="117" t="e">
        <f>N48-(N48*(#REF!-5)/100)</f>
        <v>#REF!</v>
      </c>
      <c r="L48" s="117" t="e">
        <f>N48-(N48*(#REF!-3)/100)</f>
        <v>#REF!</v>
      </c>
      <c r="M48" s="117" t="e">
        <f>N48-(N48*(#REF!-2)/100)</f>
        <v>#REF!</v>
      </c>
      <c r="N48" s="116">
        <v>158800</v>
      </c>
      <c r="O48" s="116">
        <v>103220</v>
      </c>
      <c r="P48" s="116">
        <v>99250</v>
      </c>
      <c r="Q48" s="116">
        <v>95280</v>
      </c>
      <c r="R48" s="116"/>
      <c r="S48" s="116">
        <v>91310</v>
      </c>
      <c r="T48" s="116">
        <v>87340</v>
      </c>
      <c r="U48" s="117">
        <v>68400</v>
      </c>
    </row>
    <row r="49" spans="1:21" ht="27" customHeight="1" x14ac:dyDescent="0.3">
      <c r="A49" s="149"/>
      <c r="B49" s="266" t="s">
        <v>370</v>
      </c>
      <c r="C49" s="266" t="s">
        <v>23</v>
      </c>
      <c r="D49" s="266" t="s">
        <v>24</v>
      </c>
      <c r="E49" s="299" t="s">
        <v>25</v>
      </c>
      <c r="F49" s="117" t="e">
        <f>N49-(N49*(#REF!-15)/100)</f>
        <v>#REF!</v>
      </c>
      <c r="G49" s="117" t="e">
        <f>N49-(N49*(#REF!-11)/100)</f>
        <v>#REF!</v>
      </c>
      <c r="H49" s="117" t="e">
        <f>N49-(N49*(#REF!-9)/100)</f>
        <v>#REF!</v>
      </c>
      <c r="I49" s="117" t="e">
        <f>N49-(N49*(#REF!-7)/100)</f>
        <v>#REF!</v>
      </c>
      <c r="J49" s="117" t="e">
        <f>N49-(N49*(#REF!-6)/100)</f>
        <v>#REF!</v>
      </c>
      <c r="K49" s="117" t="e">
        <f>N49-(N49*(#REF!-5)/100)</f>
        <v>#REF!</v>
      </c>
      <c r="L49" s="117" t="e">
        <f>N49-(N49*(#REF!-3)/100)</f>
        <v>#REF!</v>
      </c>
      <c r="M49" s="117" t="e">
        <f>N49-(N49*(#REF!-2)/100)</f>
        <v>#REF!</v>
      </c>
      <c r="N49" s="116">
        <v>223000</v>
      </c>
      <c r="O49" s="116">
        <v>144950</v>
      </c>
      <c r="P49" s="116">
        <v>139375</v>
      </c>
      <c r="Q49" s="116">
        <v>133800</v>
      </c>
      <c r="R49" s="116"/>
      <c r="S49" s="116">
        <v>128224.99999999999</v>
      </c>
      <c r="T49" s="116">
        <v>122650.00000000001</v>
      </c>
      <c r="U49" s="117">
        <v>84300</v>
      </c>
    </row>
    <row r="50" spans="1:21" ht="27" customHeight="1" x14ac:dyDescent="0.3">
      <c r="A50" s="149"/>
      <c r="B50" s="266" t="s">
        <v>371</v>
      </c>
      <c r="C50" s="266" t="s">
        <v>26</v>
      </c>
      <c r="D50" s="266" t="s">
        <v>27</v>
      </c>
      <c r="E50" s="194" t="s">
        <v>28</v>
      </c>
      <c r="F50" s="117" t="e">
        <f>N50-(N50*(#REF!-15)/100)</f>
        <v>#REF!</v>
      </c>
      <c r="G50" s="117" t="e">
        <f>N50-(N50*(#REF!-11)/100)</f>
        <v>#REF!</v>
      </c>
      <c r="H50" s="117" t="e">
        <f>N50-(N50*(#REF!-9)/100)</f>
        <v>#REF!</v>
      </c>
      <c r="I50" s="117" t="e">
        <f>N50-(N50*(#REF!-7)/100)</f>
        <v>#REF!</v>
      </c>
      <c r="J50" s="117" t="e">
        <f>N50-(N50*(#REF!-6)/100)</f>
        <v>#REF!</v>
      </c>
      <c r="K50" s="117" t="e">
        <f>N50-(N50*(#REF!-5)/100)</f>
        <v>#REF!</v>
      </c>
      <c r="L50" s="117" t="e">
        <f>N50-(N50*(#REF!-3)/100)</f>
        <v>#REF!</v>
      </c>
      <c r="M50" s="117" t="e">
        <f>N50-(N50*(#REF!-2)/100)</f>
        <v>#REF!</v>
      </c>
      <c r="N50" s="116">
        <v>338500</v>
      </c>
      <c r="O50" s="116">
        <v>220025</v>
      </c>
      <c r="P50" s="116">
        <v>211562.5</v>
      </c>
      <c r="Q50" s="116">
        <v>203100</v>
      </c>
      <c r="R50" s="116"/>
      <c r="S50" s="116">
        <v>194637.49999999997</v>
      </c>
      <c r="T50" s="116">
        <v>186175.00000000003</v>
      </c>
      <c r="U50" s="117">
        <v>141300</v>
      </c>
    </row>
    <row r="51" spans="1:21" ht="27" customHeight="1" x14ac:dyDescent="0.3">
      <c r="A51" s="169" t="s">
        <v>449</v>
      </c>
      <c r="B51" s="172"/>
      <c r="C51" s="172"/>
      <c r="D51" s="172"/>
      <c r="E51" s="177"/>
      <c r="F51" s="117"/>
      <c r="G51" s="117"/>
      <c r="H51" s="117"/>
      <c r="I51" s="117"/>
      <c r="J51" s="117"/>
      <c r="K51" s="117"/>
      <c r="L51" s="117"/>
      <c r="M51" s="117"/>
      <c r="N51" s="138" t="s">
        <v>301</v>
      </c>
      <c r="O51" s="291" t="s">
        <v>736</v>
      </c>
      <c r="P51" s="116" t="s">
        <v>734</v>
      </c>
      <c r="Q51" s="116" t="s">
        <v>735</v>
      </c>
      <c r="R51" s="116"/>
      <c r="S51" s="116" t="s">
        <v>640</v>
      </c>
      <c r="T51" s="116" t="s">
        <v>641</v>
      </c>
      <c r="U51" s="117"/>
    </row>
    <row r="52" spans="1:21" ht="27" customHeight="1" x14ac:dyDescent="0.3">
      <c r="A52" s="149"/>
      <c r="B52" s="266" t="s">
        <v>372</v>
      </c>
      <c r="C52" s="266" t="s">
        <v>102</v>
      </c>
      <c r="D52" s="266" t="s">
        <v>203</v>
      </c>
      <c r="E52" s="194" t="s">
        <v>198</v>
      </c>
      <c r="F52" s="117" t="e">
        <f>N52-(N52*(#REF!-15)/100)</f>
        <v>#REF!</v>
      </c>
      <c r="G52" s="117" t="e">
        <f>N52-(N52*(#REF!-11)/100)</f>
        <v>#REF!</v>
      </c>
      <c r="H52" s="117" t="e">
        <f>N52-(N52*(#REF!-9)/100)</f>
        <v>#REF!</v>
      </c>
      <c r="I52" s="117" t="e">
        <f>N52-(N52*(#REF!-7)/100)</f>
        <v>#REF!</v>
      </c>
      <c r="J52" s="117" t="e">
        <f>N52-(N52*(#REF!-6)/100)</f>
        <v>#REF!</v>
      </c>
      <c r="K52" s="117" t="e">
        <f>N52-(N52*(#REF!-5)/100)</f>
        <v>#REF!</v>
      </c>
      <c r="L52" s="117" t="e">
        <f>N52-(N52*(#REF!-3)/100)</f>
        <v>#REF!</v>
      </c>
      <c r="M52" s="117" t="e">
        <f>N52-(N52*(#REF!-2)/100)</f>
        <v>#REF!</v>
      </c>
      <c r="N52" s="116">
        <v>507100</v>
      </c>
      <c r="O52" s="116">
        <v>329615</v>
      </c>
      <c r="P52" s="116">
        <v>316937.5</v>
      </c>
      <c r="Q52" s="116">
        <v>304260</v>
      </c>
      <c r="R52" s="116"/>
      <c r="S52" s="116">
        <v>291582.5</v>
      </c>
      <c r="T52" s="116">
        <v>278905</v>
      </c>
      <c r="U52" s="117">
        <v>215000</v>
      </c>
    </row>
    <row r="53" spans="1:21" ht="27" customHeight="1" x14ac:dyDescent="0.3">
      <c r="A53" s="150"/>
      <c r="B53" s="266" t="s">
        <v>305</v>
      </c>
      <c r="C53" s="266" t="s">
        <v>116</v>
      </c>
      <c r="D53" s="266" t="s">
        <v>306</v>
      </c>
      <c r="E53" s="194" t="s">
        <v>307</v>
      </c>
      <c r="F53" s="117"/>
      <c r="G53" s="117"/>
      <c r="H53" s="117"/>
      <c r="I53" s="117"/>
      <c r="J53" s="117"/>
      <c r="K53" s="117"/>
      <c r="L53" s="117"/>
      <c r="M53" s="117"/>
      <c r="N53" s="116">
        <v>877800</v>
      </c>
      <c r="O53" s="116">
        <v>570570</v>
      </c>
      <c r="P53" s="116">
        <v>548625</v>
      </c>
      <c r="Q53" s="116">
        <v>526680</v>
      </c>
      <c r="R53" s="116"/>
      <c r="S53" s="116">
        <v>504734.99999999994</v>
      </c>
      <c r="T53" s="116">
        <v>482790.00000000006</v>
      </c>
      <c r="U53" s="117">
        <v>873411</v>
      </c>
    </row>
    <row r="54" spans="1:21" ht="27" customHeight="1" x14ac:dyDescent="0.3">
      <c r="A54" s="149"/>
      <c r="B54" s="315" t="s">
        <v>758</v>
      </c>
      <c r="C54" s="315" t="s">
        <v>232</v>
      </c>
      <c r="D54" s="315" t="s">
        <v>759</v>
      </c>
      <c r="E54" s="194" t="s">
        <v>307</v>
      </c>
      <c r="F54" s="117"/>
      <c r="G54" s="117"/>
      <c r="H54" s="117"/>
      <c r="I54" s="117"/>
      <c r="J54" s="117"/>
      <c r="K54" s="117"/>
      <c r="L54" s="117"/>
      <c r="M54" s="117"/>
      <c r="N54" s="116">
        <v>1003200</v>
      </c>
      <c r="O54" s="116">
        <v>652080</v>
      </c>
      <c r="P54" s="116">
        <v>627000</v>
      </c>
      <c r="Q54" s="116">
        <v>601920</v>
      </c>
      <c r="R54" s="116"/>
      <c r="S54" s="116">
        <v>576840</v>
      </c>
      <c r="T54" s="116">
        <v>551760</v>
      </c>
      <c r="U54" s="117">
        <v>998184</v>
      </c>
    </row>
    <row r="55" spans="1:21" ht="27" customHeight="1" x14ac:dyDescent="0.25">
      <c r="A55" s="338"/>
      <c r="B55" s="266" t="s">
        <v>645</v>
      </c>
      <c r="C55" s="266" t="s">
        <v>113</v>
      </c>
      <c r="D55" s="266" t="s">
        <v>197</v>
      </c>
      <c r="E55" s="194" t="s">
        <v>115</v>
      </c>
      <c r="F55" s="117" t="e">
        <f>N55-(N55*(#REF!-15)/100)</f>
        <v>#REF!</v>
      </c>
      <c r="G55" s="117" t="e">
        <f>N55-(N55*(#REF!-11)/100)</f>
        <v>#REF!</v>
      </c>
      <c r="H55" s="117" t="e">
        <f>N55-(N55*(#REF!-9)/100)</f>
        <v>#REF!</v>
      </c>
      <c r="I55" s="117" t="e">
        <f>N55-(N55*(#REF!-7)/100)</f>
        <v>#REF!</v>
      </c>
      <c r="J55" s="117" t="e">
        <f>N55-(N55*(#REF!-6)/100)</f>
        <v>#REF!</v>
      </c>
      <c r="K55" s="117" t="e">
        <f>N55-(N55*(#REF!-5)/100)</f>
        <v>#REF!</v>
      </c>
      <c r="L55" s="117" t="e">
        <f>N55-(N55*(#REF!-3)/100)</f>
        <v>#REF!</v>
      </c>
      <c r="M55" s="117" t="e">
        <f>N55-(N55*(#REF!-2)/100)</f>
        <v>#REF!</v>
      </c>
      <c r="N55" s="116">
        <v>946000</v>
      </c>
      <c r="O55" s="116">
        <v>614900</v>
      </c>
      <c r="P55" s="116">
        <v>591250</v>
      </c>
      <c r="Q55" s="116">
        <v>567600</v>
      </c>
      <c r="R55" s="116"/>
      <c r="S55" s="116">
        <v>543950</v>
      </c>
      <c r="T55" s="116">
        <v>520300.00000000006</v>
      </c>
      <c r="U55" s="117">
        <v>941270</v>
      </c>
    </row>
    <row r="56" spans="1:21" ht="27" customHeight="1" x14ac:dyDescent="0.25">
      <c r="A56" s="339"/>
      <c r="B56" s="266" t="s">
        <v>644</v>
      </c>
      <c r="C56" s="266" t="s">
        <v>57</v>
      </c>
      <c r="D56" s="266" t="s">
        <v>114</v>
      </c>
      <c r="E56" s="194" t="s">
        <v>115</v>
      </c>
      <c r="F56" s="117" t="e">
        <f>N56-(N56*(#REF!-15)/100)</f>
        <v>#REF!</v>
      </c>
      <c r="G56" s="117" t="e">
        <f>N56-(N56*(#REF!-11)/100)</f>
        <v>#REF!</v>
      </c>
      <c r="H56" s="117" t="e">
        <f>N56-(N56*(#REF!-9)/100)</f>
        <v>#REF!</v>
      </c>
      <c r="I56" s="117" t="e">
        <f>N56-(N56*(#REF!-7)/100)</f>
        <v>#REF!</v>
      </c>
      <c r="J56" s="117" t="e">
        <f>N56-(N56*(#REF!-6)/100)</f>
        <v>#REF!</v>
      </c>
      <c r="K56" s="117" t="e">
        <f>N56-(N56*(#REF!-5)/100)</f>
        <v>#REF!</v>
      </c>
      <c r="L56" s="117" t="e">
        <f>N56-(N56*(#REF!-3)/100)</f>
        <v>#REF!</v>
      </c>
      <c r="M56" s="117" t="e">
        <f>N56-(N56*(#REF!-2)/100)</f>
        <v>#REF!</v>
      </c>
      <c r="N56" s="116">
        <v>1201200</v>
      </c>
      <c r="O56" s="116">
        <v>780780</v>
      </c>
      <c r="P56" s="116">
        <v>750750</v>
      </c>
      <c r="Q56" s="116">
        <v>720720</v>
      </c>
      <c r="R56" s="116"/>
      <c r="S56" s="116">
        <v>690690</v>
      </c>
      <c r="T56" s="116">
        <v>660660</v>
      </c>
      <c r="U56" s="117">
        <v>1195194</v>
      </c>
    </row>
    <row r="57" spans="1:21" ht="27" customHeight="1" x14ac:dyDescent="0.25">
      <c r="A57" s="340"/>
      <c r="B57" s="266" t="s">
        <v>643</v>
      </c>
      <c r="C57" s="266" t="s">
        <v>108</v>
      </c>
      <c r="D57" s="266"/>
      <c r="E57" s="194" t="s">
        <v>210</v>
      </c>
      <c r="F57" s="117" t="e">
        <f>N57-(N57*(#REF!-15)/100)</f>
        <v>#REF!</v>
      </c>
      <c r="G57" s="117" t="e">
        <f>N57-(N57*(#REF!-11)/100)</f>
        <v>#REF!</v>
      </c>
      <c r="H57" s="117" t="e">
        <f>N57-(N57*(#REF!-9)/100)</f>
        <v>#REF!</v>
      </c>
      <c r="I57" s="117" t="e">
        <f>N57-(N57*(#REF!-7)/100)</f>
        <v>#REF!</v>
      </c>
      <c r="J57" s="117" t="e">
        <f>N57-(N57*(#REF!-6)/100)</f>
        <v>#REF!</v>
      </c>
      <c r="K57" s="117" t="e">
        <f>N57-(N57*(#REF!-5)/100)</f>
        <v>#REF!</v>
      </c>
      <c r="L57" s="117" t="e">
        <f>N57-(N57*(#REF!-3)/100)</f>
        <v>#REF!</v>
      </c>
      <c r="M57" s="117" t="e">
        <f>N57-(N57*(#REF!-2)/100)</f>
        <v>#REF!</v>
      </c>
      <c r="N57" s="277">
        <v>1790300</v>
      </c>
      <c r="O57" s="116">
        <v>1163695</v>
      </c>
      <c r="P57" s="116">
        <v>1118937.5</v>
      </c>
      <c r="Q57" s="116">
        <v>1074180</v>
      </c>
      <c r="R57" s="116"/>
      <c r="S57" s="116">
        <v>1029422.4999999999</v>
      </c>
      <c r="T57" s="116">
        <v>984665.00000000012</v>
      </c>
      <c r="U57" s="117">
        <v>1781348.5</v>
      </c>
    </row>
    <row r="58" spans="1:21" ht="28.5" hidden="1" customHeight="1" x14ac:dyDescent="0.25">
      <c r="A58" s="179"/>
      <c r="B58" s="238" t="s">
        <v>157</v>
      </c>
      <c r="C58" s="356" t="s">
        <v>158</v>
      </c>
      <c r="D58" s="357"/>
      <c r="E58" s="358"/>
      <c r="F58" s="117" t="e">
        <f>N58-(N58*(#REF!-15)/100)</f>
        <v>#REF!</v>
      </c>
      <c r="G58" s="117" t="e">
        <f>N58-(N58*(#REF!-11)/100)</f>
        <v>#REF!</v>
      </c>
      <c r="H58" s="117" t="e">
        <f>N58-(N58*(#REF!-9)/100)</f>
        <v>#REF!</v>
      </c>
      <c r="I58" s="117" t="e">
        <f>N58-(N58*(#REF!-7)/100)</f>
        <v>#REF!</v>
      </c>
      <c r="J58" s="117" t="e">
        <f>N58-(N58*(#REF!-6)/100)</f>
        <v>#REF!</v>
      </c>
      <c r="K58" s="117" t="e">
        <f>N58-(N58*(#REF!-5)/100)</f>
        <v>#REF!</v>
      </c>
      <c r="L58" s="117" t="e">
        <f>N58-(N58*(#REF!-3)/100)</f>
        <v>#REF!</v>
      </c>
      <c r="M58" s="117" t="e">
        <f>N58-(N58*(#REF!-2)/100)</f>
        <v>#REF!</v>
      </c>
      <c r="N58" s="116">
        <v>8000</v>
      </c>
      <c r="O58" s="116">
        <v>5200</v>
      </c>
      <c r="P58" s="116">
        <v>5000</v>
      </c>
      <c r="Q58" s="116">
        <v>4800</v>
      </c>
      <c r="R58" s="116"/>
      <c r="S58" s="116">
        <v>4600</v>
      </c>
      <c r="T58" s="116">
        <v>4400</v>
      </c>
      <c r="U58" s="117">
        <v>7960</v>
      </c>
    </row>
    <row r="59" spans="1:21" ht="28.5" hidden="1" customHeight="1" x14ac:dyDescent="0.25">
      <c r="A59" s="180"/>
      <c r="B59" s="238" t="s">
        <v>155</v>
      </c>
      <c r="C59" s="355" t="s">
        <v>509</v>
      </c>
      <c r="D59" s="355"/>
      <c r="E59" s="355"/>
      <c r="F59" s="117" t="e">
        <f>N59-(N59*(#REF!-15)/100)</f>
        <v>#REF!</v>
      </c>
      <c r="G59" s="117" t="e">
        <f>N59-(N59*(#REF!-11)/100)</f>
        <v>#REF!</v>
      </c>
      <c r="H59" s="117" t="e">
        <f>N59-(N59*(#REF!-9)/100)</f>
        <v>#REF!</v>
      </c>
      <c r="I59" s="117" t="e">
        <f>N59-(N59*(#REF!-7)/100)</f>
        <v>#REF!</v>
      </c>
      <c r="J59" s="117" t="e">
        <f>N59-(N59*(#REF!-6)/100)</f>
        <v>#REF!</v>
      </c>
      <c r="K59" s="117" t="e">
        <f>N59-(N59*(#REF!-5)/100)</f>
        <v>#REF!</v>
      </c>
      <c r="L59" s="117" t="e">
        <f>N59-(N59*(#REF!-3)/100)</f>
        <v>#REF!</v>
      </c>
      <c r="M59" s="117" t="e">
        <f>N59-(N59*(#REF!-2)/100)</f>
        <v>#REF!</v>
      </c>
      <c r="N59" s="116">
        <v>250000</v>
      </c>
      <c r="O59" s="116">
        <v>162500</v>
      </c>
      <c r="P59" s="116">
        <v>156250</v>
      </c>
      <c r="Q59" s="116">
        <v>150000</v>
      </c>
      <c r="R59" s="116"/>
      <c r="S59" s="116">
        <v>143750</v>
      </c>
      <c r="T59" s="116">
        <v>137500</v>
      </c>
      <c r="U59" s="117">
        <v>248750</v>
      </c>
    </row>
    <row r="60" spans="1:21" ht="28.5" hidden="1" customHeight="1" x14ac:dyDescent="0.25">
      <c r="A60" s="181"/>
      <c r="B60" s="238" t="s">
        <v>308</v>
      </c>
      <c r="C60" s="355" t="s">
        <v>510</v>
      </c>
      <c r="D60" s="355"/>
      <c r="E60" s="355"/>
      <c r="F60" s="117"/>
      <c r="G60" s="117"/>
      <c r="H60" s="117"/>
      <c r="I60" s="117"/>
      <c r="J60" s="117"/>
      <c r="K60" s="117"/>
      <c r="L60" s="117"/>
      <c r="M60" s="117"/>
      <c r="N60" s="116">
        <v>72000</v>
      </c>
      <c r="O60" s="116">
        <v>46800</v>
      </c>
      <c r="P60" s="116">
        <v>45000</v>
      </c>
      <c r="Q60" s="116">
        <v>43200</v>
      </c>
      <c r="R60" s="116"/>
      <c r="S60" s="116">
        <v>41400</v>
      </c>
      <c r="T60" s="116">
        <v>39600</v>
      </c>
      <c r="U60" s="117">
        <v>71640</v>
      </c>
    </row>
    <row r="61" spans="1:21" ht="28.5" hidden="1" customHeight="1" x14ac:dyDescent="0.25">
      <c r="A61" s="181"/>
      <c r="B61" s="238" t="s">
        <v>164</v>
      </c>
      <c r="C61" s="355" t="s">
        <v>511</v>
      </c>
      <c r="D61" s="355"/>
      <c r="E61" s="355"/>
      <c r="F61" s="158" t="e">
        <f>N61-(N61*(#REF!-15)/100)</f>
        <v>#REF!</v>
      </c>
      <c r="G61" s="158" t="e">
        <f>N61-(N61*(#REF!-11)/100)</f>
        <v>#REF!</v>
      </c>
      <c r="H61" s="158" t="e">
        <f>N61-(N61*(#REF!-9)/100)</f>
        <v>#REF!</v>
      </c>
      <c r="I61" s="158" t="e">
        <f>N61-(N61*(#REF!-7)/100)</f>
        <v>#REF!</v>
      </c>
      <c r="J61" s="158" t="e">
        <f>N61-(N61*(#REF!-6)/100)</f>
        <v>#REF!</v>
      </c>
      <c r="K61" s="158" t="e">
        <f>N61-(N61*(#REF!-5)/100)</f>
        <v>#REF!</v>
      </c>
      <c r="L61" s="158" t="e">
        <f>N61-(N61*(#REF!-3)/100)</f>
        <v>#REF!</v>
      </c>
      <c r="M61" s="158" t="e">
        <f>N61-(N61*(#REF!-2)/100)</f>
        <v>#REF!</v>
      </c>
      <c r="N61" s="116">
        <v>89000</v>
      </c>
      <c r="O61" s="116">
        <v>57850</v>
      </c>
      <c r="P61" s="116">
        <v>55625</v>
      </c>
      <c r="Q61" s="116">
        <v>53400</v>
      </c>
      <c r="R61" s="116"/>
      <c r="S61" s="116">
        <v>51174.999999999993</v>
      </c>
      <c r="T61" s="116">
        <v>48950.000000000007</v>
      </c>
      <c r="U61" s="117">
        <v>88555</v>
      </c>
    </row>
    <row r="62" spans="1:21" ht="28.5" hidden="1" customHeight="1" x14ac:dyDescent="0.25">
      <c r="A62" s="181"/>
      <c r="B62" s="238" t="s">
        <v>162</v>
      </c>
      <c r="C62" s="355" t="s">
        <v>512</v>
      </c>
      <c r="D62" s="355"/>
      <c r="E62" s="355"/>
      <c r="F62" s="158" t="e">
        <f>N62-(N62*(#REF!-15)/100)</f>
        <v>#REF!</v>
      </c>
      <c r="G62" s="158" t="e">
        <f>N62-(N62*(#REF!-11)/100)</f>
        <v>#REF!</v>
      </c>
      <c r="H62" s="158" t="e">
        <f>N62-(N62*(#REF!-9)/100)</f>
        <v>#REF!</v>
      </c>
      <c r="I62" s="158" t="e">
        <f>N62-(N62*(#REF!-7)/100)</f>
        <v>#REF!</v>
      </c>
      <c r="J62" s="158" t="e">
        <f>N62-(N62*(#REF!-6)/100)</f>
        <v>#REF!</v>
      </c>
      <c r="K62" s="158" t="e">
        <f>N62-(N62*(#REF!-5)/100)</f>
        <v>#REF!</v>
      </c>
      <c r="L62" s="158" t="e">
        <f>N62-(N62*(#REF!-3)/100)</f>
        <v>#REF!</v>
      </c>
      <c r="M62" s="158" t="e">
        <f>N62-(N62*(#REF!-2)/100)</f>
        <v>#REF!</v>
      </c>
      <c r="N62" s="116">
        <v>120000</v>
      </c>
      <c r="O62" s="116">
        <v>78000</v>
      </c>
      <c r="P62" s="116">
        <v>75000</v>
      </c>
      <c r="Q62" s="116">
        <v>72000</v>
      </c>
      <c r="R62" s="116"/>
      <c r="S62" s="116">
        <v>69000</v>
      </c>
      <c r="T62" s="116">
        <v>66000</v>
      </c>
      <c r="U62" s="117">
        <v>119400</v>
      </c>
    </row>
    <row r="63" spans="1:21" ht="28.5" hidden="1" customHeight="1" x14ac:dyDescent="0.25">
      <c r="A63" s="182"/>
      <c r="B63" s="238" t="s">
        <v>508</v>
      </c>
      <c r="C63" s="355" t="s">
        <v>513</v>
      </c>
      <c r="D63" s="355"/>
      <c r="E63" s="355"/>
      <c r="F63" s="158" t="e">
        <f>N63-(N63*(#REF!-15)/100)</f>
        <v>#REF!</v>
      </c>
      <c r="G63" s="158" t="e">
        <f>N63-(N63*(#REF!-11)/100)</f>
        <v>#REF!</v>
      </c>
      <c r="H63" s="158" t="e">
        <f>N63-(N63*(#REF!-9)/100)</f>
        <v>#REF!</v>
      </c>
      <c r="I63" s="158" t="e">
        <f>N63-(N63*(#REF!-7)/100)</f>
        <v>#REF!</v>
      </c>
      <c r="J63" s="158" t="e">
        <f>N63-(N63*(#REF!-6)/100)</f>
        <v>#REF!</v>
      </c>
      <c r="K63" s="158" t="e">
        <f>N63-(N63*(#REF!-5)/100)</f>
        <v>#REF!</v>
      </c>
      <c r="L63" s="158" t="e">
        <f>N63-(N63*(#REF!-3)/100)</f>
        <v>#REF!</v>
      </c>
      <c r="M63" s="158" t="e">
        <f>N63-(N63*(#REF!-2)/100)</f>
        <v>#REF!</v>
      </c>
      <c r="N63" s="244">
        <v>144000</v>
      </c>
      <c r="O63" s="116">
        <v>93600</v>
      </c>
      <c r="P63" s="116">
        <v>90000</v>
      </c>
      <c r="Q63" s="116">
        <v>86400</v>
      </c>
      <c r="R63" s="116"/>
      <c r="S63" s="116">
        <v>82800</v>
      </c>
      <c r="T63" s="116">
        <v>79200</v>
      </c>
      <c r="U63" s="117">
        <v>143280</v>
      </c>
    </row>
    <row r="64" spans="1:21" ht="33" hidden="1" customHeight="1" x14ac:dyDescent="0.25">
      <c r="A64" s="376"/>
      <c r="B64" s="172" t="s">
        <v>373</v>
      </c>
      <c r="C64" s="172" t="s">
        <v>376</v>
      </c>
      <c r="D64" s="172" t="s">
        <v>378</v>
      </c>
      <c r="E64" s="172" t="s">
        <v>380</v>
      </c>
      <c r="F64" s="158" t="e">
        <f>N64-(N64*(#REF!-15)/100)</f>
        <v>#REF!</v>
      </c>
      <c r="G64" s="168" t="e">
        <f>N64-(N64*(#REF!-11)/100)</f>
        <v>#REF!</v>
      </c>
      <c r="H64" s="168" t="e">
        <f>N64-(N64*(#REF!-9)/100)</f>
        <v>#REF!</v>
      </c>
      <c r="I64" s="168" t="e">
        <f>N64-(N64*(#REF!-7)/100)</f>
        <v>#REF!</v>
      </c>
      <c r="J64" s="168" t="e">
        <f>N64-(N64*(#REF!-6)/100)</f>
        <v>#REF!</v>
      </c>
      <c r="K64" s="168" t="e">
        <f>N64-(N64*(#REF!-5)/100)</f>
        <v>#REF!</v>
      </c>
      <c r="L64" s="168" t="e">
        <f>N64-(N64*(#REF!-3)/100)</f>
        <v>#REF!</v>
      </c>
      <c r="M64" s="168" t="e">
        <f>N64-(N64*(#REF!-2)/100)</f>
        <v>#REF!</v>
      </c>
      <c r="N64" s="116">
        <v>79000</v>
      </c>
      <c r="O64" s="116">
        <v>51350</v>
      </c>
      <c r="P64" s="116">
        <v>49375</v>
      </c>
      <c r="Q64" s="116">
        <v>47400</v>
      </c>
      <c r="R64" s="116"/>
      <c r="S64" s="116">
        <v>45425</v>
      </c>
      <c r="T64" s="116">
        <v>43450</v>
      </c>
      <c r="U64" s="117">
        <v>78605</v>
      </c>
    </row>
    <row r="65" spans="1:21" ht="33" hidden="1" customHeight="1" x14ac:dyDescent="0.25">
      <c r="A65" s="376"/>
      <c r="B65" s="172" t="s">
        <v>374</v>
      </c>
      <c r="C65" s="172" t="s">
        <v>47</v>
      </c>
      <c r="D65" s="172" t="s">
        <v>379</v>
      </c>
      <c r="E65" s="172" t="s">
        <v>381</v>
      </c>
      <c r="F65" s="158"/>
      <c r="G65" s="168"/>
      <c r="H65" s="168"/>
      <c r="I65" s="168"/>
      <c r="J65" s="168"/>
      <c r="K65" s="168"/>
      <c r="L65" s="168"/>
      <c r="M65" s="168"/>
      <c r="N65" s="116">
        <v>105000</v>
      </c>
      <c r="O65" s="116">
        <v>68250</v>
      </c>
      <c r="P65" s="116">
        <v>65625</v>
      </c>
      <c r="Q65" s="116">
        <v>63000</v>
      </c>
      <c r="R65" s="116"/>
      <c r="S65" s="116">
        <v>60374.999999999993</v>
      </c>
      <c r="T65" s="116">
        <v>57750.000000000007</v>
      </c>
      <c r="U65" s="117">
        <v>104475</v>
      </c>
    </row>
    <row r="66" spans="1:21" ht="33" hidden="1" customHeight="1" x14ac:dyDescent="0.25">
      <c r="A66" s="376"/>
      <c r="B66" s="172" t="s">
        <v>375</v>
      </c>
      <c r="C66" s="172" t="s">
        <v>377</v>
      </c>
      <c r="D66" s="172" t="s">
        <v>215</v>
      </c>
      <c r="E66" s="172" t="s">
        <v>382</v>
      </c>
      <c r="F66" s="158"/>
      <c r="G66" s="168"/>
      <c r="H66" s="168"/>
      <c r="I66" s="168"/>
      <c r="J66" s="168"/>
      <c r="K66" s="168"/>
      <c r="L66" s="168"/>
      <c r="M66" s="168"/>
      <c r="N66" s="116">
        <v>115000</v>
      </c>
      <c r="O66" s="116">
        <v>74750</v>
      </c>
      <c r="P66" s="116">
        <v>71875</v>
      </c>
      <c r="Q66" s="116">
        <v>69000</v>
      </c>
      <c r="R66" s="116"/>
      <c r="S66" s="116">
        <v>66125</v>
      </c>
      <c r="T66" s="116">
        <v>63250.000000000007</v>
      </c>
      <c r="U66" s="117">
        <v>114425</v>
      </c>
    </row>
    <row r="67" spans="1:21" ht="25.5" customHeight="1" x14ac:dyDescent="0.25">
      <c r="A67" s="367" t="s">
        <v>647</v>
      </c>
      <c r="B67" s="368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9"/>
      <c r="R67" s="328"/>
      <c r="S67" s="116">
        <v>0</v>
      </c>
      <c r="T67" s="116">
        <v>0</v>
      </c>
      <c r="U67" s="117"/>
    </row>
    <row r="68" spans="1:21" ht="18.75" customHeight="1" x14ac:dyDescent="0.25">
      <c r="B68" s="141" t="s">
        <v>464</v>
      </c>
      <c r="C68" s="185" t="s">
        <v>465</v>
      </c>
      <c r="D68" s="186" t="s">
        <v>466</v>
      </c>
      <c r="E68" s="187" t="s">
        <v>3</v>
      </c>
      <c r="F68" s="184"/>
      <c r="G68" s="184"/>
      <c r="H68" s="184"/>
      <c r="I68" s="184"/>
      <c r="J68" s="184"/>
      <c r="K68" s="184"/>
      <c r="L68" s="184"/>
      <c r="M68" s="184"/>
      <c r="N68" s="138" t="s">
        <v>301</v>
      </c>
      <c r="O68" s="291" t="s">
        <v>736</v>
      </c>
      <c r="P68" s="116" t="s">
        <v>734</v>
      </c>
      <c r="Q68" s="116" t="s">
        <v>735</v>
      </c>
      <c r="R68" s="116"/>
      <c r="S68" s="116" t="s">
        <v>640</v>
      </c>
      <c r="T68" s="116" t="s">
        <v>641</v>
      </c>
      <c r="U68" s="117"/>
    </row>
    <row r="69" spans="1:21" ht="51.75" customHeight="1" x14ac:dyDescent="0.25">
      <c r="A69" s="180"/>
      <c r="B69" s="114" t="s">
        <v>426</v>
      </c>
      <c r="C69" s="266" t="s">
        <v>376</v>
      </c>
      <c r="D69" s="266" t="s">
        <v>202</v>
      </c>
      <c r="E69" s="266" t="s">
        <v>383</v>
      </c>
      <c r="F69" s="158"/>
      <c r="G69" s="168"/>
      <c r="H69" s="168"/>
      <c r="I69" s="168"/>
      <c r="J69" s="168"/>
      <c r="K69" s="168"/>
      <c r="L69" s="168"/>
      <c r="M69" s="168"/>
      <c r="N69" s="116">
        <v>139800</v>
      </c>
      <c r="O69" s="116">
        <v>90870</v>
      </c>
      <c r="P69" s="116">
        <v>87375</v>
      </c>
      <c r="Q69" s="116">
        <v>83880</v>
      </c>
      <c r="R69" s="116"/>
      <c r="S69" s="116">
        <v>80385</v>
      </c>
      <c r="T69" s="116">
        <v>76890</v>
      </c>
      <c r="U69" s="117">
        <v>139101</v>
      </c>
    </row>
    <row r="70" spans="1:21" ht="51.75" customHeight="1" x14ac:dyDescent="0.25">
      <c r="A70" s="188"/>
      <c r="B70" s="114" t="s">
        <v>463</v>
      </c>
      <c r="C70" s="266" t="s">
        <v>376</v>
      </c>
      <c r="D70" s="266" t="s">
        <v>202</v>
      </c>
      <c r="E70" s="266" t="s">
        <v>646</v>
      </c>
      <c r="F70" s="158"/>
      <c r="G70" s="168"/>
      <c r="H70" s="168"/>
      <c r="I70" s="168"/>
      <c r="J70" s="168"/>
      <c r="K70" s="168"/>
      <c r="L70" s="168"/>
      <c r="M70" s="168"/>
      <c r="N70" s="116">
        <v>124700</v>
      </c>
      <c r="O70" s="116">
        <v>81055</v>
      </c>
      <c r="P70" s="116">
        <v>77937.5</v>
      </c>
      <c r="Q70" s="116">
        <v>74820</v>
      </c>
      <c r="R70" s="116"/>
      <c r="S70" s="116">
        <v>71702.5</v>
      </c>
      <c r="T70" s="116">
        <v>68585</v>
      </c>
      <c r="U70" s="117">
        <v>124076.5</v>
      </c>
    </row>
    <row r="71" spans="1:21" ht="51.75" customHeight="1" x14ac:dyDescent="0.25">
      <c r="A71" s="180"/>
      <c r="B71" s="114" t="s">
        <v>525</v>
      </c>
      <c r="C71" s="266" t="s">
        <v>376</v>
      </c>
      <c r="D71" s="266" t="s">
        <v>526</v>
      </c>
      <c r="E71" s="266" t="s">
        <v>527</v>
      </c>
      <c r="F71" s="184"/>
      <c r="G71" s="184"/>
      <c r="H71" s="184"/>
      <c r="I71" s="184"/>
      <c r="J71" s="184"/>
      <c r="K71" s="184"/>
      <c r="L71" s="184"/>
      <c r="M71" s="184"/>
      <c r="N71" s="116">
        <v>291000</v>
      </c>
      <c r="O71" s="116">
        <v>189150</v>
      </c>
      <c r="P71" s="116">
        <v>181875</v>
      </c>
      <c r="Q71" s="116">
        <v>174600</v>
      </c>
      <c r="R71" s="116"/>
      <c r="S71" s="116">
        <v>167325</v>
      </c>
      <c r="T71" s="116">
        <v>160050</v>
      </c>
      <c r="U71" s="117"/>
    </row>
    <row r="72" spans="1:21" ht="51.75" customHeight="1" x14ac:dyDescent="0.25">
      <c r="A72" s="338"/>
      <c r="B72" s="114" t="s">
        <v>528</v>
      </c>
      <c r="C72" s="266" t="s">
        <v>59</v>
      </c>
      <c r="D72" s="266" t="s">
        <v>529</v>
      </c>
      <c r="E72" s="266" t="s">
        <v>357</v>
      </c>
      <c r="F72" s="184"/>
      <c r="G72" s="184"/>
      <c r="H72" s="184"/>
      <c r="I72" s="184"/>
      <c r="J72" s="184"/>
      <c r="K72" s="184"/>
      <c r="L72" s="184"/>
      <c r="M72" s="184"/>
      <c r="N72" s="116">
        <v>241500</v>
      </c>
      <c r="O72" s="116">
        <v>156975</v>
      </c>
      <c r="P72" s="116">
        <v>150937.5</v>
      </c>
      <c r="Q72" s="116">
        <v>144900</v>
      </c>
      <c r="R72" s="116"/>
      <c r="S72" s="116">
        <v>138862.5</v>
      </c>
      <c r="T72" s="116">
        <v>132825</v>
      </c>
      <c r="U72" s="117"/>
    </row>
    <row r="73" spans="1:21" ht="51.75" customHeight="1" x14ac:dyDescent="0.25">
      <c r="A73" s="340"/>
      <c r="B73" s="114" t="s">
        <v>530</v>
      </c>
      <c r="C73" s="266" t="s">
        <v>47</v>
      </c>
      <c r="D73" s="266" t="s">
        <v>531</v>
      </c>
      <c r="E73" s="266" t="s">
        <v>358</v>
      </c>
      <c r="F73" s="184"/>
      <c r="G73" s="184"/>
      <c r="H73" s="184"/>
      <c r="I73" s="184"/>
      <c r="J73" s="184"/>
      <c r="K73" s="184"/>
      <c r="L73" s="184"/>
      <c r="M73" s="184"/>
      <c r="N73" s="116">
        <v>288800</v>
      </c>
      <c r="O73" s="116">
        <v>187720</v>
      </c>
      <c r="P73" s="116">
        <v>180500</v>
      </c>
      <c r="Q73" s="116">
        <v>173280</v>
      </c>
      <c r="R73" s="116"/>
      <c r="S73" s="116">
        <v>166060</v>
      </c>
      <c r="T73" s="116">
        <v>158840</v>
      </c>
      <c r="U73" s="117"/>
    </row>
    <row r="74" spans="1:21" ht="19.5" customHeight="1" x14ac:dyDescent="0.25">
      <c r="A74" s="367" t="s">
        <v>433</v>
      </c>
      <c r="B74" s="368"/>
      <c r="C74" s="368"/>
      <c r="D74" s="368"/>
      <c r="E74" s="368"/>
      <c r="F74" s="191"/>
      <c r="G74" s="191"/>
      <c r="H74" s="191"/>
      <c r="I74" s="191"/>
      <c r="J74" s="191"/>
      <c r="K74" s="191"/>
      <c r="L74" s="191"/>
      <c r="M74" s="191"/>
      <c r="N74" s="138" t="s">
        <v>301</v>
      </c>
      <c r="O74" s="291" t="s">
        <v>736</v>
      </c>
      <c r="P74" s="116" t="s">
        <v>734</v>
      </c>
      <c r="Q74" s="116" t="s">
        <v>735</v>
      </c>
      <c r="R74" s="116"/>
      <c r="S74" s="116" t="s">
        <v>640</v>
      </c>
      <c r="T74" s="116" t="s">
        <v>641</v>
      </c>
      <c r="U74" s="117"/>
    </row>
    <row r="75" spans="1:21" ht="72" customHeight="1" x14ac:dyDescent="0.25">
      <c r="A75" s="188"/>
      <c r="B75" s="114" t="s">
        <v>387</v>
      </c>
      <c r="C75" s="266" t="s">
        <v>384</v>
      </c>
      <c r="D75" s="266" t="s">
        <v>385</v>
      </c>
      <c r="E75" s="266" t="s">
        <v>386</v>
      </c>
      <c r="F75" s="158"/>
      <c r="G75" s="168"/>
      <c r="H75" s="168"/>
      <c r="I75" s="168"/>
      <c r="J75" s="168"/>
      <c r="K75" s="168"/>
      <c r="L75" s="168"/>
      <c r="M75" s="168"/>
      <c r="N75" s="116">
        <v>68200</v>
      </c>
      <c r="O75" s="116">
        <v>44330</v>
      </c>
      <c r="P75" s="116">
        <v>42625</v>
      </c>
      <c r="Q75" s="116">
        <v>40920</v>
      </c>
      <c r="R75" s="116"/>
      <c r="S75" s="116">
        <v>39215</v>
      </c>
      <c r="T75" s="116">
        <v>37510</v>
      </c>
      <c r="U75" s="117">
        <v>67859</v>
      </c>
    </row>
    <row r="76" spans="1:21" ht="72" customHeight="1" x14ac:dyDescent="0.25">
      <c r="A76" s="188"/>
      <c r="B76" s="114" t="s">
        <v>388</v>
      </c>
      <c r="C76" s="266" t="s">
        <v>384</v>
      </c>
      <c r="D76" s="266" t="s">
        <v>385</v>
      </c>
      <c r="E76" s="266" t="s">
        <v>389</v>
      </c>
      <c r="F76" s="158"/>
      <c r="G76" s="168"/>
      <c r="H76" s="168"/>
      <c r="I76" s="168"/>
      <c r="J76" s="168"/>
      <c r="K76" s="168"/>
      <c r="L76" s="168"/>
      <c r="M76" s="168"/>
      <c r="N76" s="116">
        <v>75100</v>
      </c>
      <c r="O76" s="116">
        <v>48815</v>
      </c>
      <c r="P76" s="116">
        <v>46937.5</v>
      </c>
      <c r="Q76" s="116">
        <v>45060</v>
      </c>
      <c r="R76" s="116"/>
      <c r="S76" s="116">
        <v>43182.5</v>
      </c>
      <c r="T76" s="116">
        <v>41305</v>
      </c>
      <c r="U76" s="117">
        <v>74724.5</v>
      </c>
    </row>
    <row r="77" spans="1:21" ht="51.75" customHeight="1" x14ac:dyDescent="0.25">
      <c r="A77" s="338"/>
      <c r="B77" s="114" t="s">
        <v>390</v>
      </c>
      <c r="C77" s="266" t="s">
        <v>391</v>
      </c>
      <c r="D77" s="266" t="s">
        <v>392</v>
      </c>
      <c r="E77" s="266" t="s">
        <v>393</v>
      </c>
      <c r="F77" s="158"/>
      <c r="G77" s="168"/>
      <c r="H77" s="168"/>
      <c r="I77" s="168"/>
      <c r="J77" s="168"/>
      <c r="K77" s="168"/>
      <c r="L77" s="168"/>
      <c r="M77" s="168"/>
      <c r="N77" s="116">
        <v>92400</v>
      </c>
      <c r="O77" s="116">
        <v>60060</v>
      </c>
      <c r="P77" s="116">
        <v>57750</v>
      </c>
      <c r="Q77" s="116">
        <v>55440</v>
      </c>
      <c r="R77" s="116"/>
      <c r="S77" s="116">
        <v>53129.999999999993</v>
      </c>
      <c r="T77" s="116">
        <v>50820.000000000007</v>
      </c>
      <c r="U77" s="117">
        <v>91938</v>
      </c>
    </row>
    <row r="78" spans="1:21" ht="51.75" customHeight="1" x14ac:dyDescent="0.25">
      <c r="A78" s="340"/>
      <c r="B78" s="114" t="s">
        <v>394</v>
      </c>
      <c r="C78" s="266" t="s">
        <v>29</v>
      </c>
      <c r="D78" s="266" t="s">
        <v>395</v>
      </c>
      <c r="E78" s="266" t="s">
        <v>393</v>
      </c>
      <c r="F78" s="158"/>
      <c r="G78" s="168"/>
      <c r="H78" s="168"/>
      <c r="I78" s="168"/>
      <c r="J78" s="168"/>
      <c r="K78" s="168"/>
      <c r="L78" s="168"/>
      <c r="M78" s="168"/>
      <c r="N78" s="116">
        <v>120100</v>
      </c>
      <c r="O78" s="116">
        <v>78065</v>
      </c>
      <c r="P78" s="116">
        <v>75062.5</v>
      </c>
      <c r="Q78" s="116">
        <v>72060</v>
      </c>
      <c r="R78" s="116"/>
      <c r="S78" s="116">
        <v>69057.5</v>
      </c>
      <c r="T78" s="116">
        <v>66055</v>
      </c>
      <c r="U78" s="117">
        <v>119499.5</v>
      </c>
    </row>
    <row r="79" spans="1:21" ht="54.75" customHeight="1" x14ac:dyDescent="0.25">
      <c r="A79" s="188"/>
      <c r="B79" s="114" t="s">
        <v>795</v>
      </c>
      <c r="C79" s="266" t="s">
        <v>391</v>
      </c>
      <c r="D79" s="266" t="s">
        <v>392</v>
      </c>
      <c r="E79" s="266" t="s">
        <v>397</v>
      </c>
      <c r="F79" s="158"/>
      <c r="G79" s="168"/>
      <c r="H79" s="168"/>
      <c r="I79" s="168"/>
      <c r="J79" s="168"/>
      <c r="K79" s="168"/>
      <c r="L79" s="168"/>
      <c r="M79" s="168"/>
      <c r="N79" s="248">
        <v>156000</v>
      </c>
      <c r="O79" s="116">
        <v>101400</v>
      </c>
      <c r="P79" s="116">
        <v>97500</v>
      </c>
      <c r="Q79" s="116">
        <v>93600</v>
      </c>
      <c r="R79" s="116"/>
      <c r="S79" s="116">
        <v>89700</v>
      </c>
      <c r="T79" s="116">
        <v>85800</v>
      </c>
      <c r="U79" s="117">
        <v>155220</v>
      </c>
    </row>
    <row r="80" spans="1:21" ht="54.75" customHeight="1" x14ac:dyDescent="0.25">
      <c r="A80" s="272"/>
      <c r="B80" s="114" t="s">
        <v>396</v>
      </c>
      <c r="C80" s="266" t="s">
        <v>29</v>
      </c>
      <c r="D80" s="266" t="s">
        <v>648</v>
      </c>
      <c r="E80" s="266" t="s">
        <v>397</v>
      </c>
      <c r="F80" s="158"/>
      <c r="G80" s="158"/>
      <c r="H80" s="158"/>
      <c r="I80" s="158"/>
      <c r="J80" s="158"/>
      <c r="K80" s="158"/>
      <c r="L80" s="158"/>
      <c r="M80" s="158"/>
      <c r="N80" s="248">
        <v>173300</v>
      </c>
      <c r="O80" s="116">
        <v>337935</v>
      </c>
      <c r="P80" s="116">
        <v>324937.5</v>
      </c>
      <c r="Q80" s="116">
        <v>311940</v>
      </c>
      <c r="R80" s="116"/>
      <c r="S80" s="116">
        <v>298942.5</v>
      </c>
      <c r="T80" s="116">
        <v>285945</v>
      </c>
      <c r="U80" s="117">
        <v>170700.5</v>
      </c>
    </row>
    <row r="81" spans="1:21" ht="49.5" customHeight="1" x14ac:dyDescent="0.25">
      <c r="A81" s="272"/>
      <c r="B81" s="114" t="s">
        <v>649</v>
      </c>
      <c r="C81" s="266" t="s">
        <v>429</v>
      </c>
      <c r="D81" s="266" t="s">
        <v>581</v>
      </c>
      <c r="E81" s="266" t="s">
        <v>650</v>
      </c>
      <c r="F81" s="158"/>
      <c r="G81" s="158"/>
      <c r="H81" s="158"/>
      <c r="I81" s="158"/>
      <c r="J81" s="158"/>
      <c r="K81" s="158"/>
      <c r="L81" s="158"/>
      <c r="M81" s="158"/>
      <c r="N81" s="248">
        <v>156000</v>
      </c>
      <c r="O81" s="116">
        <v>507000</v>
      </c>
      <c r="P81" s="116">
        <v>487500</v>
      </c>
      <c r="Q81" s="116">
        <v>468000</v>
      </c>
      <c r="R81" s="116"/>
      <c r="S81" s="116">
        <v>448499.99999999994</v>
      </c>
      <c r="T81" s="116">
        <v>429000.00000000006</v>
      </c>
      <c r="U81" s="117">
        <v>152100</v>
      </c>
    </row>
    <row r="82" spans="1:21" ht="54" customHeight="1" x14ac:dyDescent="0.25">
      <c r="A82" s="272"/>
      <c r="B82" s="114" t="s">
        <v>651</v>
      </c>
      <c r="C82" s="266" t="s">
        <v>29</v>
      </c>
      <c r="D82" s="266" t="s">
        <v>648</v>
      </c>
      <c r="E82" s="266" t="s">
        <v>650</v>
      </c>
      <c r="F82" s="158"/>
      <c r="G82" s="158"/>
      <c r="H82" s="158"/>
      <c r="I82" s="158"/>
      <c r="J82" s="158"/>
      <c r="K82" s="158"/>
      <c r="L82" s="158"/>
      <c r="M82" s="158"/>
      <c r="N82" s="248">
        <v>173300</v>
      </c>
      <c r="O82" s="116">
        <v>788515</v>
      </c>
      <c r="P82" s="116">
        <v>758187.5</v>
      </c>
      <c r="Q82" s="116">
        <v>727860</v>
      </c>
      <c r="R82" s="116"/>
      <c r="S82" s="116">
        <v>697532.5</v>
      </c>
      <c r="T82" s="116">
        <v>667205</v>
      </c>
      <c r="U82" s="117">
        <v>167234.5</v>
      </c>
    </row>
    <row r="83" spans="1:21" ht="21.75" customHeight="1" x14ac:dyDescent="0.25">
      <c r="A83" s="278" t="s">
        <v>452</v>
      </c>
      <c r="B83" s="279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80"/>
      <c r="O83" s="116"/>
      <c r="P83" s="116"/>
      <c r="Q83" s="116"/>
      <c r="R83" s="116"/>
      <c r="S83" s="116"/>
      <c r="T83" s="116">
        <v>0</v>
      </c>
      <c r="U83" s="117"/>
    </row>
    <row r="84" spans="1:21" ht="18.75" customHeight="1" x14ac:dyDescent="0.25">
      <c r="B84" s="141" t="s">
        <v>464</v>
      </c>
      <c r="C84" s="185" t="s">
        <v>465</v>
      </c>
      <c r="D84" s="186" t="s">
        <v>466</v>
      </c>
      <c r="E84" s="187" t="s">
        <v>3</v>
      </c>
      <c r="F84" s="191"/>
      <c r="G84" s="191"/>
      <c r="H84" s="191"/>
      <c r="I84" s="193"/>
      <c r="J84" s="194"/>
      <c r="K84" s="194"/>
      <c r="L84" s="194"/>
      <c r="M84" s="194"/>
      <c r="N84" s="138" t="s">
        <v>301</v>
      </c>
      <c r="O84" s="291" t="s">
        <v>736</v>
      </c>
      <c r="P84" s="116" t="s">
        <v>734</v>
      </c>
      <c r="Q84" s="116" t="s">
        <v>735</v>
      </c>
      <c r="R84" s="116"/>
      <c r="S84" s="116" t="s">
        <v>640</v>
      </c>
      <c r="T84" s="116" t="s">
        <v>641</v>
      </c>
      <c r="U84" s="117" t="e">
        <v>#VALUE!</v>
      </c>
    </row>
    <row r="85" spans="1:21" ht="36" customHeight="1" x14ac:dyDescent="0.25">
      <c r="A85" s="338"/>
      <c r="B85" s="266" t="s">
        <v>211</v>
      </c>
      <c r="C85" s="266" t="s">
        <v>29</v>
      </c>
      <c r="D85" s="266" t="s">
        <v>204</v>
      </c>
      <c r="E85" s="267" t="s">
        <v>30</v>
      </c>
      <c r="F85" s="117" t="e">
        <f>N85-(N85*(#REF!-15)/100)</f>
        <v>#REF!</v>
      </c>
      <c r="G85" s="117" t="e">
        <f>N85-(N85*(#REF!-11)/100)</f>
        <v>#REF!</v>
      </c>
      <c r="H85" s="117" t="e">
        <f>N85-(N85*(#REF!-9)/100)</f>
        <v>#REF!</v>
      </c>
      <c r="I85" s="117" t="e">
        <f>N85-(N85*(#REF!-7)/100)</f>
        <v>#REF!</v>
      </c>
      <c r="J85" s="117" t="e">
        <f>N85-(N85*(#REF!-6)/100)</f>
        <v>#REF!</v>
      </c>
      <c r="K85" s="117" t="e">
        <f>N85-(N85*(#REF!-5)/100)</f>
        <v>#REF!</v>
      </c>
      <c r="L85" s="117" t="e">
        <f>N85-(N85*(#REF!-3)/100)</f>
        <v>#REF!</v>
      </c>
      <c r="M85" s="117" t="e">
        <f>N85-(N85*(#REF!-2)/100)</f>
        <v>#REF!</v>
      </c>
      <c r="N85" s="116">
        <v>177900</v>
      </c>
      <c r="O85" s="116">
        <v>115635</v>
      </c>
      <c r="P85" s="116">
        <v>111187.5</v>
      </c>
      <c r="Q85" s="116">
        <v>106740</v>
      </c>
      <c r="R85" s="116"/>
      <c r="S85" s="116">
        <v>102292.49999999999</v>
      </c>
      <c r="T85" s="116">
        <v>97845.000000000015</v>
      </c>
      <c r="U85" s="117">
        <v>177010.5</v>
      </c>
    </row>
    <row r="86" spans="1:21" ht="36" customHeight="1" x14ac:dyDescent="0.25">
      <c r="A86" s="339"/>
      <c r="B86" s="266" t="s">
        <v>652</v>
      </c>
      <c r="C86" s="266" t="s">
        <v>29</v>
      </c>
      <c r="D86" s="266" t="s">
        <v>204</v>
      </c>
      <c r="E86" s="267" t="s">
        <v>653</v>
      </c>
      <c r="F86" s="117" t="e">
        <f>N86-(N86*(#REF!-15)/100)</f>
        <v>#REF!</v>
      </c>
      <c r="G86" s="117" t="e">
        <f>N86-(N86*(#REF!-11)/100)</f>
        <v>#REF!</v>
      </c>
      <c r="H86" s="117" t="e">
        <f>N86-(N86*(#REF!-9)/100)</f>
        <v>#REF!</v>
      </c>
      <c r="I86" s="117" t="e">
        <f>N86-(N86*(#REF!-7)/100)</f>
        <v>#REF!</v>
      </c>
      <c r="J86" s="117" t="e">
        <f>N86-(N86*(#REF!-6)/100)</f>
        <v>#REF!</v>
      </c>
      <c r="K86" s="117" t="e">
        <f>N86-(N86*(#REF!-5)/100)</f>
        <v>#REF!</v>
      </c>
      <c r="L86" s="117" t="e">
        <f>N86-(N86*(#REF!-3)/100)</f>
        <v>#REF!</v>
      </c>
      <c r="M86" s="117" t="e">
        <f>N86-(N86*(#REF!-2)/100)</f>
        <v>#REF!</v>
      </c>
      <c r="N86" s="116">
        <v>177900</v>
      </c>
      <c r="O86" s="116">
        <v>115635</v>
      </c>
      <c r="P86" s="116">
        <v>111187.5</v>
      </c>
      <c r="Q86" s="116">
        <v>106740</v>
      </c>
      <c r="R86" s="116"/>
      <c r="S86" s="116">
        <v>102292.49999999999</v>
      </c>
      <c r="T86" s="116">
        <v>97845.000000000015</v>
      </c>
      <c r="U86" s="117">
        <v>177010.5</v>
      </c>
    </row>
    <row r="87" spans="1:21" ht="36" customHeight="1" x14ac:dyDescent="0.25">
      <c r="A87" s="339"/>
      <c r="B87" s="266" t="s">
        <v>217</v>
      </c>
      <c r="C87" s="266" t="s">
        <v>15</v>
      </c>
      <c r="D87" s="266" t="s">
        <v>205</v>
      </c>
      <c r="E87" s="267" t="s">
        <v>31</v>
      </c>
      <c r="F87" s="117" t="e">
        <f>N87-(N87*(#REF!-15)/100)</f>
        <v>#REF!</v>
      </c>
      <c r="G87" s="117" t="e">
        <f>N87-(N87*(#REF!-11)/100)</f>
        <v>#REF!</v>
      </c>
      <c r="H87" s="117" t="e">
        <f>N87-(N87*(#REF!-9)/100)</f>
        <v>#REF!</v>
      </c>
      <c r="I87" s="117" t="e">
        <f>N87-(N87*(#REF!-7)/100)</f>
        <v>#REF!</v>
      </c>
      <c r="J87" s="117" t="e">
        <f>N87-(N87*(#REF!-6)/100)</f>
        <v>#REF!</v>
      </c>
      <c r="K87" s="117" t="e">
        <f>N87-(N87*(#REF!-5)/100)</f>
        <v>#REF!</v>
      </c>
      <c r="L87" s="117" t="e">
        <f>N87-(N87*(#REF!-3)/100)</f>
        <v>#REF!</v>
      </c>
      <c r="M87" s="117" t="e">
        <f>N87-(N87*(#REF!-2)/100)</f>
        <v>#REF!</v>
      </c>
      <c r="N87" s="116">
        <v>231000</v>
      </c>
      <c r="O87" s="116">
        <v>150150</v>
      </c>
      <c r="P87" s="116">
        <v>144375</v>
      </c>
      <c r="Q87" s="116">
        <v>138600</v>
      </c>
      <c r="R87" s="116"/>
      <c r="S87" s="116">
        <v>132825</v>
      </c>
      <c r="T87" s="116">
        <v>127050.00000000001</v>
      </c>
      <c r="U87" s="117">
        <v>229845</v>
      </c>
    </row>
    <row r="88" spans="1:21" ht="36" customHeight="1" x14ac:dyDescent="0.25">
      <c r="A88" s="339"/>
      <c r="B88" s="266" t="s">
        <v>218</v>
      </c>
      <c r="C88" s="266" t="s">
        <v>17</v>
      </c>
      <c r="D88" s="266" t="s">
        <v>60</v>
      </c>
      <c r="E88" s="267" t="s">
        <v>32</v>
      </c>
      <c r="F88" s="117" t="e">
        <f>N88-(N88*(#REF!-15)/100)</f>
        <v>#REF!</v>
      </c>
      <c r="G88" s="117" t="e">
        <f>N88-(N88*(#REF!-11)/100)</f>
        <v>#REF!</v>
      </c>
      <c r="H88" s="117" t="e">
        <f>N88-(N88*(#REF!-9)/100)</f>
        <v>#REF!</v>
      </c>
      <c r="I88" s="117" t="e">
        <f>N88-(N88*(#REF!-7)/100)</f>
        <v>#REF!</v>
      </c>
      <c r="J88" s="117" t="e">
        <f>N88-(N88*(#REF!-6)/100)</f>
        <v>#REF!</v>
      </c>
      <c r="K88" s="117" t="e">
        <f>N88-(N88*(#REF!-5)/100)</f>
        <v>#REF!</v>
      </c>
      <c r="L88" s="117" t="e">
        <f>N88-(N88*(#REF!-3)/100)</f>
        <v>#REF!</v>
      </c>
      <c r="M88" s="117" t="e">
        <f>N88-(N88*(#REF!-2)/100)</f>
        <v>#REF!</v>
      </c>
      <c r="N88" s="116">
        <v>283000</v>
      </c>
      <c r="O88" s="116">
        <v>183950</v>
      </c>
      <c r="P88" s="116">
        <v>176875</v>
      </c>
      <c r="Q88" s="116">
        <v>169800</v>
      </c>
      <c r="R88" s="116"/>
      <c r="S88" s="116">
        <v>162725</v>
      </c>
      <c r="T88" s="116">
        <v>155650</v>
      </c>
      <c r="U88" s="117">
        <v>281585</v>
      </c>
    </row>
    <row r="89" spans="1:21" ht="36" customHeight="1" x14ac:dyDescent="0.25">
      <c r="A89" s="339"/>
      <c r="B89" s="266" t="s">
        <v>219</v>
      </c>
      <c r="C89" s="266" t="s">
        <v>33</v>
      </c>
      <c r="D89" s="266" t="s">
        <v>18</v>
      </c>
      <c r="E89" s="267" t="s">
        <v>34</v>
      </c>
      <c r="F89" s="117" t="e">
        <f>N89-(N89*(#REF!-15)/100)</f>
        <v>#REF!</v>
      </c>
      <c r="G89" s="117" t="e">
        <f>N89-(N89*(#REF!-11)/100)</f>
        <v>#REF!</v>
      </c>
      <c r="H89" s="117" t="e">
        <f>N89-(N89*(#REF!-9)/100)</f>
        <v>#REF!</v>
      </c>
      <c r="I89" s="117" t="e">
        <f>N89-(N89*(#REF!-7)/100)</f>
        <v>#REF!</v>
      </c>
      <c r="J89" s="117" t="e">
        <f>N89-(N89*(#REF!-6)/100)</f>
        <v>#REF!</v>
      </c>
      <c r="K89" s="117" t="e">
        <f>N89-(N89*(#REF!-5)/100)</f>
        <v>#REF!</v>
      </c>
      <c r="L89" s="117" t="e">
        <f>N89-(N89*(#REF!-3)/100)</f>
        <v>#REF!</v>
      </c>
      <c r="M89" s="117" t="e">
        <f>N89-(N89*(#REF!-2)/100)</f>
        <v>#REF!</v>
      </c>
      <c r="N89" s="116">
        <v>381200</v>
      </c>
      <c r="O89" s="116">
        <v>247780</v>
      </c>
      <c r="P89" s="116">
        <v>238250</v>
      </c>
      <c r="Q89" s="116">
        <v>228720</v>
      </c>
      <c r="R89" s="116"/>
      <c r="S89" s="116">
        <v>219189.99999999997</v>
      </c>
      <c r="T89" s="116">
        <v>209660.00000000003</v>
      </c>
      <c r="U89" s="117">
        <v>379294</v>
      </c>
    </row>
    <row r="90" spans="1:21" ht="36" customHeight="1" x14ac:dyDescent="0.25">
      <c r="A90" s="339"/>
      <c r="B90" s="266" t="s">
        <v>220</v>
      </c>
      <c r="C90" s="266" t="s">
        <v>35</v>
      </c>
      <c r="D90" s="266" t="s">
        <v>36</v>
      </c>
      <c r="E90" s="267" t="s">
        <v>37</v>
      </c>
      <c r="F90" s="117" t="e">
        <f>N90-(N90*(#REF!-15)/100)</f>
        <v>#REF!</v>
      </c>
      <c r="G90" s="117" t="e">
        <f>N90-(N90*(#REF!-11)/100)</f>
        <v>#REF!</v>
      </c>
      <c r="H90" s="117" t="e">
        <f>N90-(N90*(#REF!-9)/100)</f>
        <v>#REF!</v>
      </c>
      <c r="I90" s="117" t="e">
        <f>N90-(N90*(#REF!-7)/100)</f>
        <v>#REF!</v>
      </c>
      <c r="J90" s="117" t="e">
        <f>N90-(N90*(#REF!-6)/100)</f>
        <v>#REF!</v>
      </c>
      <c r="K90" s="117" t="e">
        <f>N90-(N90*(#REF!-5)/100)</f>
        <v>#REF!</v>
      </c>
      <c r="L90" s="117" t="e">
        <f>N90-(N90*(#REF!-3)/100)</f>
        <v>#REF!</v>
      </c>
      <c r="M90" s="117" t="e">
        <f>N90-(N90*(#REF!-2)/100)</f>
        <v>#REF!</v>
      </c>
      <c r="N90" s="116">
        <v>450500</v>
      </c>
      <c r="O90" s="116">
        <v>292825</v>
      </c>
      <c r="P90" s="116">
        <v>281562.5</v>
      </c>
      <c r="Q90" s="116">
        <v>270300</v>
      </c>
      <c r="R90" s="116"/>
      <c r="S90" s="116">
        <v>259037.49999999997</v>
      </c>
      <c r="T90" s="116">
        <v>247775.00000000003</v>
      </c>
      <c r="U90" s="117">
        <v>448247.5</v>
      </c>
    </row>
    <row r="91" spans="1:21" ht="36" customHeight="1" x14ac:dyDescent="0.25">
      <c r="A91" s="340"/>
      <c r="B91" s="266" t="s">
        <v>213</v>
      </c>
      <c r="C91" s="266" t="s">
        <v>214</v>
      </c>
      <c r="D91" s="266" t="s">
        <v>215</v>
      </c>
      <c r="E91" s="267" t="s">
        <v>216</v>
      </c>
      <c r="F91" s="117" t="e">
        <f>N91-(N91*(#REF!-15)/100)</f>
        <v>#REF!</v>
      </c>
      <c r="G91" s="117" t="e">
        <f>N91-(N91*(#REF!-11)/100)</f>
        <v>#REF!</v>
      </c>
      <c r="H91" s="117" t="e">
        <f>N91-(N91*(#REF!-9)/100)</f>
        <v>#REF!</v>
      </c>
      <c r="I91" s="117" t="e">
        <f>N91-(N91*(#REF!-7)/100)</f>
        <v>#REF!</v>
      </c>
      <c r="J91" s="117" t="e">
        <f>N91-(N91*(#REF!-6)/100)</f>
        <v>#REF!</v>
      </c>
      <c r="K91" s="117" t="e">
        <f>N91-(N91*(#REF!-5)/100)</f>
        <v>#REF!</v>
      </c>
      <c r="L91" s="117" t="e">
        <f>N91-(N91*(#REF!-3)/100)</f>
        <v>#REF!</v>
      </c>
      <c r="M91" s="117" t="e">
        <f>N91-(N91*(#REF!-2)/100)</f>
        <v>#REF!</v>
      </c>
      <c r="N91" s="116">
        <v>577500</v>
      </c>
      <c r="O91" s="116">
        <v>375375</v>
      </c>
      <c r="P91" s="116">
        <v>360937.5</v>
      </c>
      <c r="Q91" s="116">
        <v>346500</v>
      </c>
      <c r="R91" s="116"/>
      <c r="S91" s="116">
        <v>332062.5</v>
      </c>
      <c r="T91" s="116">
        <v>317625</v>
      </c>
      <c r="U91" s="117">
        <v>574612.5</v>
      </c>
    </row>
    <row r="92" spans="1:21" ht="12.75" customHeight="1" x14ac:dyDescent="0.25">
      <c r="A92" s="196"/>
      <c r="B92" s="183"/>
      <c r="C92" s="183"/>
      <c r="D92" s="183"/>
      <c r="E92" s="189"/>
      <c r="F92" s="197"/>
      <c r="G92" s="197"/>
      <c r="H92" s="197"/>
      <c r="I92" s="197"/>
      <c r="J92" s="197"/>
      <c r="K92" s="197"/>
      <c r="L92" s="197"/>
      <c r="M92" s="197"/>
      <c r="N92" s="296"/>
      <c r="O92" s="190"/>
      <c r="P92" s="116"/>
      <c r="Q92" s="116"/>
      <c r="R92" s="116"/>
      <c r="S92" s="116"/>
      <c r="T92" s="116"/>
      <c r="U92" s="117"/>
    </row>
    <row r="93" spans="1:21" ht="21.75" customHeight="1" x14ac:dyDescent="0.25">
      <c r="A93" s="192" t="s">
        <v>454</v>
      </c>
      <c r="B93" s="191"/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3"/>
      <c r="P93" s="116"/>
      <c r="Q93" s="116"/>
      <c r="R93" s="116"/>
      <c r="S93" s="116"/>
      <c r="T93" s="116">
        <v>0</v>
      </c>
      <c r="U93" s="117"/>
    </row>
    <row r="94" spans="1:21" ht="30" customHeight="1" x14ac:dyDescent="0.25">
      <c r="B94" s="141" t="s">
        <v>464</v>
      </c>
      <c r="C94" s="185" t="s">
        <v>465</v>
      </c>
      <c r="D94" s="186" t="s">
        <v>466</v>
      </c>
      <c r="E94" s="187" t="s">
        <v>3</v>
      </c>
      <c r="F94" s="191"/>
      <c r="G94" s="191"/>
      <c r="H94" s="191"/>
      <c r="I94" s="193"/>
      <c r="J94" s="200"/>
      <c r="K94" s="200"/>
      <c r="L94" s="200"/>
      <c r="M94" s="200"/>
      <c r="N94" s="138" t="s">
        <v>301</v>
      </c>
      <c r="O94" s="291" t="s">
        <v>736</v>
      </c>
      <c r="P94" s="116" t="s">
        <v>734</v>
      </c>
      <c r="Q94" s="116" t="s">
        <v>735</v>
      </c>
      <c r="R94" s="116"/>
      <c r="S94" s="116" t="s">
        <v>640</v>
      </c>
      <c r="T94" s="116" t="s">
        <v>641</v>
      </c>
      <c r="U94" s="117" t="e">
        <v>#VALUE!</v>
      </c>
    </row>
    <row r="95" spans="1:21" ht="34.5" customHeight="1" x14ac:dyDescent="0.25">
      <c r="A95" s="338"/>
      <c r="B95" s="266" t="s">
        <v>322</v>
      </c>
      <c r="C95" s="114" t="s">
        <v>169</v>
      </c>
      <c r="D95" s="266" t="s">
        <v>453</v>
      </c>
      <c r="E95" s="267" t="s">
        <v>321</v>
      </c>
      <c r="F95" s="158" t="e">
        <f>N95-(N95*(#REF!-15)/100)</f>
        <v>#REF!</v>
      </c>
      <c r="G95" s="158" t="e">
        <f>N95-(N95*(#REF!-11)/100)</f>
        <v>#REF!</v>
      </c>
      <c r="H95" s="158" t="e">
        <f>N95-(N95*(#REF!-9)/100)</f>
        <v>#REF!</v>
      </c>
      <c r="I95" s="158" t="e">
        <f>N95-(N95*(#REF!-7)/100)</f>
        <v>#REF!</v>
      </c>
      <c r="J95" s="158" t="e">
        <f>N95-(N95*(#REF!-6)/100)</f>
        <v>#REF!</v>
      </c>
      <c r="K95" s="158" t="e">
        <f>N95-(N95*(#REF!-5)/100)</f>
        <v>#REF!</v>
      </c>
      <c r="L95" s="158" t="e">
        <f>N95-(N95*(#REF!-3)/100)</f>
        <v>#REF!</v>
      </c>
      <c r="M95" s="158" t="e">
        <f>N95-(N95*(#REF!-2)/100)</f>
        <v>#REF!</v>
      </c>
      <c r="N95" s="116">
        <v>247200</v>
      </c>
      <c r="O95" s="116">
        <v>160680</v>
      </c>
      <c r="P95" s="116">
        <v>154500</v>
      </c>
      <c r="Q95" s="116">
        <v>148320</v>
      </c>
      <c r="R95" s="116"/>
      <c r="S95" s="116">
        <v>142140</v>
      </c>
      <c r="T95" s="116">
        <v>135960</v>
      </c>
      <c r="U95" s="117">
        <v>245964</v>
      </c>
    </row>
    <row r="96" spans="1:21" ht="34.5" customHeight="1" x14ac:dyDescent="0.25">
      <c r="A96" s="339"/>
      <c r="B96" s="266" t="s">
        <v>167</v>
      </c>
      <c r="C96" s="114" t="s">
        <v>168</v>
      </c>
      <c r="D96" s="266" t="s">
        <v>205</v>
      </c>
      <c r="E96" s="267" t="s">
        <v>31</v>
      </c>
      <c r="F96" s="158" t="e">
        <f>N96-(N96*(#REF!-15)/100)</f>
        <v>#REF!</v>
      </c>
      <c r="G96" s="158" t="e">
        <f>N96-(N96*(#REF!-11)/100)</f>
        <v>#REF!</v>
      </c>
      <c r="H96" s="158" t="e">
        <f>N96-(N96*(#REF!-9)/100)</f>
        <v>#REF!</v>
      </c>
      <c r="I96" s="158" t="e">
        <f>N96-(N96*(#REF!-7)/100)</f>
        <v>#REF!</v>
      </c>
      <c r="J96" s="158" t="e">
        <f>N96-(N96*(#REF!-6)/100)</f>
        <v>#REF!</v>
      </c>
      <c r="K96" s="158" t="e">
        <f>N96-(N96*(#REF!-5)/100)</f>
        <v>#REF!</v>
      </c>
      <c r="L96" s="158" t="e">
        <f>N96-(N96*(#REF!-3)/100)</f>
        <v>#REF!</v>
      </c>
      <c r="M96" s="158" t="e">
        <f>N96-(N96*(#REF!-2)/100)</f>
        <v>#REF!</v>
      </c>
      <c r="N96" s="116">
        <v>300300</v>
      </c>
      <c r="O96" s="116">
        <v>195195</v>
      </c>
      <c r="P96" s="116">
        <v>187687.5</v>
      </c>
      <c r="Q96" s="116">
        <v>180180</v>
      </c>
      <c r="R96" s="116"/>
      <c r="S96" s="116">
        <v>172672.5</v>
      </c>
      <c r="T96" s="116">
        <v>165165</v>
      </c>
      <c r="U96" s="117">
        <v>298798.5</v>
      </c>
    </row>
    <row r="97" spans="1:21" ht="34.5" customHeight="1" x14ac:dyDescent="0.25">
      <c r="A97" s="339"/>
      <c r="B97" s="266" t="s">
        <v>310</v>
      </c>
      <c r="C97" s="114" t="s">
        <v>314</v>
      </c>
      <c r="D97" s="266" t="s">
        <v>60</v>
      </c>
      <c r="E97" s="268" t="s">
        <v>32</v>
      </c>
      <c r="F97" s="184"/>
      <c r="G97" s="184"/>
      <c r="H97" s="201"/>
      <c r="I97" s="201"/>
      <c r="J97" s="201"/>
      <c r="K97" s="201"/>
      <c r="L97" s="201"/>
      <c r="M97" s="201"/>
      <c r="N97" s="116">
        <v>373100</v>
      </c>
      <c r="O97" s="116">
        <v>242515</v>
      </c>
      <c r="P97" s="116">
        <v>233187.5</v>
      </c>
      <c r="Q97" s="116">
        <v>223860</v>
      </c>
      <c r="R97" s="116"/>
      <c r="S97" s="116">
        <v>214532.49999999997</v>
      </c>
      <c r="T97" s="116">
        <v>205205.00000000003</v>
      </c>
      <c r="U97" s="117">
        <v>371234.5</v>
      </c>
    </row>
    <row r="98" spans="1:21" ht="34.5" customHeight="1" x14ac:dyDescent="0.25">
      <c r="A98" s="339"/>
      <c r="B98" s="266" t="s">
        <v>311</v>
      </c>
      <c r="C98" s="114" t="s">
        <v>315</v>
      </c>
      <c r="D98" s="266" t="s">
        <v>318</v>
      </c>
      <c r="E98" s="268" t="s">
        <v>34</v>
      </c>
      <c r="F98" s="184"/>
      <c r="G98" s="184"/>
      <c r="H98" s="201"/>
      <c r="I98" s="201"/>
      <c r="J98" s="201"/>
      <c r="K98" s="201"/>
      <c r="L98" s="201"/>
      <c r="M98" s="201"/>
      <c r="N98" s="116">
        <v>497900</v>
      </c>
      <c r="O98" s="116">
        <v>323635</v>
      </c>
      <c r="P98" s="116">
        <v>311187.5</v>
      </c>
      <c r="Q98" s="116">
        <v>298740</v>
      </c>
      <c r="R98" s="116"/>
      <c r="S98" s="116">
        <v>286292.5</v>
      </c>
      <c r="T98" s="116">
        <v>273845</v>
      </c>
      <c r="U98" s="117">
        <v>495410.5</v>
      </c>
    </row>
    <row r="99" spans="1:21" ht="34.5" customHeight="1" x14ac:dyDescent="0.25">
      <c r="A99" s="339"/>
      <c r="B99" s="266" t="s">
        <v>312</v>
      </c>
      <c r="C99" s="114" t="s">
        <v>316</v>
      </c>
      <c r="D99" s="266" t="s">
        <v>319</v>
      </c>
      <c r="E99" s="268" t="s">
        <v>37</v>
      </c>
      <c r="F99" s="184"/>
      <c r="G99" s="184"/>
      <c r="H99" s="201"/>
      <c r="I99" s="201"/>
      <c r="J99" s="201"/>
      <c r="K99" s="201"/>
      <c r="L99" s="201"/>
      <c r="M99" s="201"/>
      <c r="N99" s="116">
        <v>592600</v>
      </c>
      <c r="O99" s="116">
        <v>385190</v>
      </c>
      <c r="P99" s="116">
        <v>370375</v>
      </c>
      <c r="Q99" s="116">
        <v>355560</v>
      </c>
      <c r="R99" s="116"/>
      <c r="S99" s="116">
        <v>340745</v>
      </c>
      <c r="T99" s="116">
        <v>325930</v>
      </c>
      <c r="U99" s="117">
        <v>589637</v>
      </c>
    </row>
    <row r="100" spans="1:21" ht="34.5" customHeight="1" x14ac:dyDescent="0.25">
      <c r="A100" s="340"/>
      <c r="B100" s="266" t="s">
        <v>313</v>
      </c>
      <c r="C100" s="114" t="s">
        <v>317</v>
      </c>
      <c r="D100" s="266" t="s">
        <v>320</v>
      </c>
      <c r="E100" s="268" t="s">
        <v>216</v>
      </c>
      <c r="F100" s="184"/>
      <c r="G100" s="184"/>
      <c r="H100" s="201"/>
      <c r="I100" s="201"/>
      <c r="J100" s="201"/>
      <c r="K100" s="201"/>
      <c r="L100" s="201"/>
      <c r="M100" s="201"/>
      <c r="N100" s="116">
        <v>825900</v>
      </c>
      <c r="O100" s="116">
        <v>536835</v>
      </c>
      <c r="P100" s="116">
        <v>516187.5</v>
      </c>
      <c r="Q100" s="116">
        <v>495540</v>
      </c>
      <c r="R100" s="116"/>
      <c r="S100" s="116">
        <v>474892.49999999994</v>
      </c>
      <c r="T100" s="116">
        <v>454245.00000000006</v>
      </c>
      <c r="U100" s="117">
        <v>821770.5</v>
      </c>
    </row>
    <row r="101" spans="1:21" ht="21.75" customHeight="1" x14ac:dyDescent="0.25">
      <c r="A101" s="192" t="s">
        <v>231</v>
      </c>
      <c r="B101" s="191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16"/>
      <c r="O101" s="193"/>
      <c r="P101" s="116"/>
      <c r="Q101" s="116"/>
      <c r="R101" s="116"/>
      <c r="S101" s="116"/>
      <c r="T101" s="116">
        <v>0</v>
      </c>
      <c r="U101" s="117"/>
    </row>
    <row r="102" spans="1:21" ht="22.5" customHeight="1" x14ac:dyDescent="0.25">
      <c r="B102" s="141" t="s">
        <v>464</v>
      </c>
      <c r="C102" s="185" t="s">
        <v>465</v>
      </c>
      <c r="D102" s="186" t="s">
        <v>466</v>
      </c>
      <c r="E102" s="187" t="s">
        <v>3</v>
      </c>
      <c r="I102" s="202"/>
      <c r="J102" s="202"/>
      <c r="K102" s="202"/>
      <c r="L102" s="202"/>
      <c r="M102" s="202"/>
      <c r="N102" s="138" t="s">
        <v>301</v>
      </c>
      <c r="O102" s="291" t="s">
        <v>736</v>
      </c>
      <c r="P102" s="116" t="s">
        <v>734</v>
      </c>
      <c r="Q102" s="116" t="s">
        <v>735</v>
      </c>
      <c r="R102" s="116"/>
      <c r="S102" s="116" t="s">
        <v>640</v>
      </c>
      <c r="T102" s="116" t="s">
        <v>641</v>
      </c>
      <c r="U102" s="117"/>
    </row>
    <row r="103" spans="1:21" ht="33" customHeight="1" x14ac:dyDescent="0.25">
      <c r="A103" s="188"/>
      <c r="B103" s="266" t="s">
        <v>221</v>
      </c>
      <c r="C103" s="114" t="s">
        <v>29</v>
      </c>
      <c r="D103" s="266" t="s">
        <v>222</v>
      </c>
      <c r="E103" s="114" t="s">
        <v>30</v>
      </c>
      <c r="F103" s="116" t="e">
        <f>N103-(N103*(#REF!-15)/100)</f>
        <v>#REF!</v>
      </c>
      <c r="G103" s="116" t="e">
        <f>N103-(N103*(#REF!-11)/100)</f>
        <v>#REF!</v>
      </c>
      <c r="H103" s="116" t="e">
        <f>N103-(N103*(#REF!-9)/100)</f>
        <v>#REF!</v>
      </c>
      <c r="I103" s="116" t="e">
        <f>N103-(N103*(#REF!-7)/100)</f>
        <v>#REF!</v>
      </c>
      <c r="J103" s="116" t="e">
        <f>N103-(N103*(#REF!-6)/100)</f>
        <v>#REF!</v>
      </c>
      <c r="K103" s="116" t="e">
        <f>N103-(N103*(#REF!-5)/100)</f>
        <v>#REF!</v>
      </c>
      <c r="L103" s="116" t="e">
        <f>N103-(N103*(#REF!-3)/100)</f>
        <v>#REF!</v>
      </c>
      <c r="M103" s="116" t="e">
        <f>N103-(N103*(#REF!-2)/100)</f>
        <v>#REF!</v>
      </c>
      <c r="N103" s="116">
        <v>160600</v>
      </c>
      <c r="O103" s="116">
        <v>104390</v>
      </c>
      <c r="P103" s="116">
        <v>100375</v>
      </c>
      <c r="Q103" s="116">
        <v>96360</v>
      </c>
      <c r="R103" s="116"/>
      <c r="S103" s="116">
        <v>92345</v>
      </c>
      <c r="T103" s="116">
        <v>88330</v>
      </c>
      <c r="U103" s="117">
        <v>159797</v>
      </c>
    </row>
    <row r="104" spans="1:21" ht="33" customHeight="1" x14ac:dyDescent="0.25">
      <c r="A104" s="188"/>
      <c r="B104" s="266" t="s">
        <v>223</v>
      </c>
      <c r="C104" s="114" t="s">
        <v>15</v>
      </c>
      <c r="D104" s="266" t="s">
        <v>224</v>
      </c>
      <c r="E104" s="114" t="s">
        <v>31</v>
      </c>
      <c r="F104" s="116" t="e">
        <f>N104-(N104*(#REF!-15)/100)</f>
        <v>#REF!</v>
      </c>
      <c r="G104" s="116" t="e">
        <f>N104-(N104*(#REF!-11)/100)</f>
        <v>#REF!</v>
      </c>
      <c r="H104" s="116" t="e">
        <f>N104-(N104*(#REF!-9)/100)</f>
        <v>#REF!</v>
      </c>
      <c r="I104" s="116" t="e">
        <f>N104-(N104*(#REF!-7)/100)</f>
        <v>#REF!</v>
      </c>
      <c r="J104" s="116" t="e">
        <f>N104-(N104*(#REF!-6)/100)</f>
        <v>#REF!</v>
      </c>
      <c r="K104" s="116" t="e">
        <f>N104-(N104*(#REF!-5)/100)</f>
        <v>#REF!</v>
      </c>
      <c r="L104" s="116" t="e">
        <f>N104-(N104*(#REF!-3)/100)</f>
        <v>#REF!</v>
      </c>
      <c r="M104" s="116" t="e">
        <f>N104-(N104*(#REF!-2)/100)</f>
        <v>#REF!</v>
      </c>
      <c r="N104" s="116">
        <v>194000</v>
      </c>
      <c r="O104" s="116">
        <v>126100</v>
      </c>
      <c r="P104" s="116">
        <v>121250</v>
      </c>
      <c r="Q104" s="116">
        <v>116400</v>
      </c>
      <c r="R104" s="116"/>
      <c r="S104" s="116">
        <v>111549.99999999999</v>
      </c>
      <c r="T104" s="116">
        <v>106700.00000000001</v>
      </c>
      <c r="U104" s="117">
        <v>193030</v>
      </c>
    </row>
    <row r="105" spans="1:21" ht="33" customHeight="1" x14ac:dyDescent="0.25">
      <c r="A105" s="188"/>
      <c r="B105" s="266" t="s">
        <v>225</v>
      </c>
      <c r="C105" s="114" t="s">
        <v>17</v>
      </c>
      <c r="D105" s="266" t="s">
        <v>226</v>
      </c>
      <c r="E105" s="114" t="s">
        <v>32</v>
      </c>
      <c r="F105" s="116" t="e">
        <f>N105-(N105*(#REF!-15)/100)</f>
        <v>#REF!</v>
      </c>
      <c r="G105" s="116" t="e">
        <f>N105-(N105*(#REF!-11)/100)</f>
        <v>#REF!</v>
      </c>
      <c r="H105" s="116" t="e">
        <f>N105-(N105*(#REF!-9)/100)</f>
        <v>#REF!</v>
      </c>
      <c r="I105" s="116" t="e">
        <f>N105-(N105*(#REF!-7)/100)</f>
        <v>#REF!</v>
      </c>
      <c r="J105" s="116" t="e">
        <f>N105-(N105*(#REF!-6)/100)</f>
        <v>#REF!</v>
      </c>
      <c r="K105" s="116" t="e">
        <f>N105-(N105*(#REF!-5)/100)</f>
        <v>#REF!</v>
      </c>
      <c r="L105" s="116" t="e">
        <f>N105-(N105*(#REF!-3)/100)</f>
        <v>#REF!</v>
      </c>
      <c r="M105" s="116" t="e">
        <f>N105-(N105*(#REF!-2)/100)</f>
        <v>#REF!</v>
      </c>
      <c r="N105" s="116">
        <v>239100</v>
      </c>
      <c r="O105" s="116">
        <v>155415</v>
      </c>
      <c r="P105" s="116">
        <v>149437.5</v>
      </c>
      <c r="Q105" s="116">
        <v>143460</v>
      </c>
      <c r="R105" s="116"/>
      <c r="S105" s="116">
        <v>137482.5</v>
      </c>
      <c r="T105" s="116">
        <v>131505</v>
      </c>
      <c r="U105" s="117">
        <v>237904.5</v>
      </c>
    </row>
    <row r="106" spans="1:21" ht="33" customHeight="1" x14ac:dyDescent="0.25">
      <c r="A106" s="188"/>
      <c r="B106" s="266" t="s">
        <v>227</v>
      </c>
      <c r="C106" s="114" t="s">
        <v>35</v>
      </c>
      <c r="D106" s="266" t="s">
        <v>228</v>
      </c>
      <c r="E106" s="114" t="s">
        <v>37</v>
      </c>
      <c r="F106" s="116" t="e">
        <f>N106-(N106*(#REF!-15)/100)</f>
        <v>#REF!</v>
      </c>
      <c r="G106" s="116" t="e">
        <f>N106-(N106*(#REF!-11)/100)</f>
        <v>#REF!</v>
      </c>
      <c r="H106" s="116" t="e">
        <f>N106-(N106*(#REF!-9)/100)</f>
        <v>#REF!</v>
      </c>
      <c r="I106" s="116" t="e">
        <f>N106-(N106*(#REF!-7)/100)</f>
        <v>#REF!</v>
      </c>
      <c r="J106" s="116" t="e">
        <f>N106-(N106*(#REF!-6)/100)</f>
        <v>#REF!</v>
      </c>
      <c r="K106" s="116" t="e">
        <f>N106-(N106*(#REF!-5)/100)</f>
        <v>#REF!</v>
      </c>
      <c r="L106" s="116" t="e">
        <f>N106-(N106*(#REF!-3)/100)</f>
        <v>#REF!</v>
      </c>
      <c r="M106" s="116" t="e">
        <f>N106-(N106*(#REF!-2)/100)</f>
        <v>#REF!</v>
      </c>
      <c r="N106" s="116">
        <v>345400</v>
      </c>
      <c r="O106" s="116">
        <v>224510</v>
      </c>
      <c r="P106" s="116">
        <v>215875</v>
      </c>
      <c r="Q106" s="116">
        <v>207240</v>
      </c>
      <c r="R106" s="116"/>
      <c r="S106" s="116">
        <v>198604.99999999997</v>
      </c>
      <c r="T106" s="116">
        <v>189970.00000000003</v>
      </c>
      <c r="U106" s="117">
        <v>343673</v>
      </c>
    </row>
    <row r="107" spans="1:21" ht="33" customHeight="1" x14ac:dyDescent="0.25">
      <c r="A107" s="196"/>
      <c r="B107" s="266" t="s">
        <v>229</v>
      </c>
      <c r="C107" s="114" t="s">
        <v>172</v>
      </c>
      <c r="D107" s="266" t="s">
        <v>228</v>
      </c>
      <c r="E107" s="114" t="s">
        <v>230</v>
      </c>
      <c r="F107" s="116" t="e">
        <f>N107-(N107*(#REF!-15)/100)</f>
        <v>#REF!</v>
      </c>
      <c r="G107" s="116" t="e">
        <f>N107-(N107*(#REF!-11)/100)</f>
        <v>#REF!</v>
      </c>
      <c r="H107" s="116" t="e">
        <f>N107-(N107*(#REF!-9)/100)</f>
        <v>#REF!</v>
      </c>
      <c r="I107" s="116" t="e">
        <f>N107-(N107*(#REF!-7)/100)</f>
        <v>#REF!</v>
      </c>
      <c r="J107" s="116" t="e">
        <f>N107-(N107*(#REF!-6)/100)</f>
        <v>#REF!</v>
      </c>
      <c r="K107" s="116" t="e">
        <f>N107-(N107*(#REF!-5)/100)</f>
        <v>#REF!</v>
      </c>
      <c r="L107" s="116" t="e">
        <f>N107-(N107*(#REF!-3)/100)</f>
        <v>#REF!</v>
      </c>
      <c r="M107" s="116" t="e">
        <f>N107-(N107*(#REF!-2)/100)</f>
        <v>#REF!</v>
      </c>
      <c r="N107" s="116">
        <v>494300</v>
      </c>
      <c r="O107" s="116">
        <v>321295</v>
      </c>
      <c r="P107" s="116">
        <v>308937.5</v>
      </c>
      <c r="Q107" s="116">
        <v>296580</v>
      </c>
      <c r="R107" s="116"/>
      <c r="S107" s="116">
        <v>284222.5</v>
      </c>
      <c r="T107" s="116">
        <v>271865</v>
      </c>
      <c r="U107" s="117">
        <v>491828.5</v>
      </c>
    </row>
    <row r="108" spans="1:21" ht="24.75" hidden="1" customHeight="1" x14ac:dyDescent="0.3">
      <c r="A108" s="329" t="s">
        <v>532</v>
      </c>
      <c r="B108" s="330"/>
      <c r="C108" s="330"/>
      <c r="D108" s="330"/>
      <c r="E108" s="330"/>
      <c r="F108" s="247"/>
      <c r="G108" s="247"/>
      <c r="H108" s="247"/>
      <c r="I108" s="247"/>
      <c r="J108" s="247"/>
      <c r="K108" s="247"/>
      <c r="L108" s="247"/>
      <c r="M108" s="247"/>
      <c r="N108" s="138" t="s">
        <v>301</v>
      </c>
      <c r="O108" s="116" t="s">
        <v>462</v>
      </c>
      <c r="P108" s="116" t="s">
        <v>445</v>
      </c>
      <c r="Q108" s="116" t="s">
        <v>450</v>
      </c>
      <c r="R108" s="116"/>
      <c r="S108" s="116" t="s">
        <v>446</v>
      </c>
      <c r="T108" s="116" t="s">
        <v>626</v>
      </c>
      <c r="U108" s="117"/>
    </row>
    <row r="109" spans="1:21" ht="49.5" hidden="1" customHeight="1" x14ac:dyDescent="0.25">
      <c r="A109" s="338"/>
      <c r="B109" s="137" t="s">
        <v>533</v>
      </c>
      <c r="C109" s="137" t="s">
        <v>29</v>
      </c>
      <c r="D109" s="242" t="s">
        <v>222</v>
      </c>
      <c r="E109" s="137" t="s">
        <v>535</v>
      </c>
      <c r="F109" s="117"/>
      <c r="G109" s="199"/>
      <c r="H109" s="199"/>
      <c r="I109" s="199"/>
      <c r="J109" s="199"/>
      <c r="K109" s="199"/>
      <c r="L109" s="199"/>
      <c r="M109" s="199"/>
      <c r="N109" s="116">
        <v>338300</v>
      </c>
      <c r="O109" s="116">
        <v>219895</v>
      </c>
      <c r="P109" s="116">
        <v>211437.5</v>
      </c>
      <c r="Q109" s="116">
        <v>202980</v>
      </c>
      <c r="R109" s="116"/>
      <c r="S109" s="116">
        <v>194522.49999999997</v>
      </c>
      <c r="T109" s="116">
        <v>186065.00000000003</v>
      </c>
      <c r="U109" s="117"/>
    </row>
    <row r="110" spans="1:21" ht="49.5" hidden="1" customHeight="1" x14ac:dyDescent="0.25">
      <c r="A110" s="339"/>
      <c r="B110" s="137" t="s">
        <v>534</v>
      </c>
      <c r="C110" s="137" t="s">
        <v>376</v>
      </c>
      <c r="D110" s="242" t="s">
        <v>224</v>
      </c>
      <c r="E110" s="137" t="s">
        <v>536</v>
      </c>
      <c r="F110" s="117"/>
      <c r="G110" s="199"/>
      <c r="H110" s="199"/>
      <c r="I110" s="199"/>
      <c r="J110" s="199"/>
      <c r="K110" s="199"/>
      <c r="L110" s="199"/>
      <c r="M110" s="199"/>
      <c r="N110" s="116">
        <v>391000</v>
      </c>
      <c r="O110" s="116">
        <v>254150</v>
      </c>
      <c r="P110" s="116">
        <v>244375</v>
      </c>
      <c r="Q110" s="116">
        <v>234600</v>
      </c>
      <c r="R110" s="116"/>
      <c r="S110" s="116">
        <v>224824.99999999997</v>
      </c>
      <c r="T110" s="116">
        <v>215050.00000000003</v>
      </c>
      <c r="U110" s="117"/>
    </row>
    <row r="111" spans="1:21" ht="49.5" hidden="1" customHeight="1" x14ac:dyDescent="0.25">
      <c r="A111" s="339"/>
      <c r="B111" s="137" t="s">
        <v>537</v>
      </c>
      <c r="C111" s="137" t="s">
        <v>47</v>
      </c>
      <c r="D111" s="242" t="s">
        <v>226</v>
      </c>
      <c r="E111" s="137" t="s">
        <v>538</v>
      </c>
      <c r="F111" s="117"/>
      <c r="G111" s="199"/>
      <c r="H111" s="199"/>
      <c r="I111" s="199"/>
      <c r="J111" s="199"/>
      <c r="K111" s="199"/>
      <c r="L111" s="199"/>
      <c r="M111" s="199"/>
      <c r="N111" s="116">
        <v>432000</v>
      </c>
      <c r="O111" s="116">
        <v>280800</v>
      </c>
      <c r="P111" s="116">
        <v>270000</v>
      </c>
      <c r="Q111" s="116">
        <v>259200</v>
      </c>
      <c r="R111" s="116"/>
      <c r="S111" s="116">
        <v>248399.99999999997</v>
      </c>
      <c r="T111" s="116">
        <v>237600.00000000003</v>
      </c>
      <c r="U111" s="117"/>
    </row>
    <row r="112" spans="1:21" ht="49.5" hidden="1" customHeight="1" x14ac:dyDescent="0.25">
      <c r="A112" s="339"/>
      <c r="B112" s="137" t="s">
        <v>543</v>
      </c>
      <c r="C112" s="137" t="s">
        <v>377</v>
      </c>
      <c r="D112" s="242" t="s">
        <v>540</v>
      </c>
      <c r="E112" s="137" t="s">
        <v>541</v>
      </c>
      <c r="F112" s="117"/>
      <c r="G112" s="199"/>
      <c r="H112" s="199"/>
      <c r="I112" s="199"/>
      <c r="J112" s="199"/>
      <c r="K112" s="199"/>
      <c r="L112" s="199"/>
      <c r="M112" s="199"/>
      <c r="N112" s="116">
        <v>478700</v>
      </c>
      <c r="O112" s="116">
        <v>311155</v>
      </c>
      <c r="P112" s="116">
        <v>299187.5</v>
      </c>
      <c r="Q112" s="116">
        <v>287220</v>
      </c>
      <c r="R112" s="116"/>
      <c r="S112" s="116">
        <v>275252.5</v>
      </c>
      <c r="T112" s="116">
        <v>263285</v>
      </c>
      <c r="U112" s="117"/>
    </row>
    <row r="113" spans="1:21" ht="49.5" hidden="1" customHeight="1" x14ac:dyDescent="0.25">
      <c r="A113" s="339"/>
      <c r="B113" s="137" t="s">
        <v>539</v>
      </c>
      <c r="C113" s="137" t="s">
        <v>51</v>
      </c>
      <c r="D113" s="242" t="s">
        <v>228</v>
      </c>
      <c r="E113" s="137" t="s">
        <v>544</v>
      </c>
      <c r="F113" s="117"/>
      <c r="G113" s="199"/>
      <c r="H113" s="199"/>
      <c r="I113" s="199"/>
      <c r="J113" s="199"/>
      <c r="K113" s="199"/>
      <c r="L113" s="199"/>
      <c r="M113" s="199"/>
      <c r="N113" s="116">
        <v>551900</v>
      </c>
      <c r="O113" s="116">
        <v>358735</v>
      </c>
      <c r="P113" s="116">
        <v>344937.5</v>
      </c>
      <c r="Q113" s="116">
        <v>331140</v>
      </c>
      <c r="R113" s="116"/>
      <c r="S113" s="116">
        <v>317342.5</v>
      </c>
      <c r="T113" s="116">
        <v>303545</v>
      </c>
      <c r="U113" s="117"/>
    </row>
    <row r="114" spans="1:21" ht="54" hidden="1" customHeight="1" x14ac:dyDescent="0.25">
      <c r="A114" s="340"/>
      <c r="B114" s="137" t="s">
        <v>542</v>
      </c>
      <c r="C114" s="137" t="s">
        <v>214</v>
      </c>
      <c r="D114" s="242" t="s">
        <v>492</v>
      </c>
      <c r="E114" s="137" t="s">
        <v>545</v>
      </c>
      <c r="F114" s="117"/>
      <c r="G114" s="199"/>
      <c r="H114" s="199"/>
      <c r="I114" s="199"/>
      <c r="J114" s="199"/>
      <c r="K114" s="199"/>
      <c r="L114" s="199"/>
      <c r="M114" s="199"/>
      <c r="N114" s="116">
        <v>695900</v>
      </c>
      <c r="O114" s="116">
        <v>452335</v>
      </c>
      <c r="P114" s="116">
        <v>434937.5</v>
      </c>
      <c r="Q114" s="116">
        <v>417540</v>
      </c>
      <c r="R114" s="116"/>
      <c r="S114" s="116">
        <v>400142.49999999994</v>
      </c>
      <c r="T114" s="116">
        <v>382745.00000000006</v>
      </c>
      <c r="U114" s="117"/>
    </row>
    <row r="115" spans="1:21" ht="27" hidden="1" customHeight="1" x14ac:dyDescent="0.3">
      <c r="A115" s="329" t="s">
        <v>578</v>
      </c>
      <c r="B115" s="330"/>
      <c r="C115" s="330"/>
      <c r="D115" s="330"/>
      <c r="E115" s="331"/>
      <c r="F115" s="117"/>
      <c r="G115" s="199"/>
      <c r="H115" s="199"/>
      <c r="I115" s="199"/>
      <c r="J115" s="199"/>
      <c r="K115" s="199"/>
      <c r="L115" s="199"/>
      <c r="M115" s="199"/>
      <c r="N115" s="138" t="s">
        <v>301</v>
      </c>
      <c r="O115" s="116" t="s">
        <v>462</v>
      </c>
      <c r="P115" s="116" t="s">
        <v>445</v>
      </c>
      <c r="Q115" s="116" t="s">
        <v>450</v>
      </c>
      <c r="R115" s="116"/>
      <c r="S115" s="116" t="s">
        <v>446</v>
      </c>
      <c r="T115" s="116" t="s">
        <v>626</v>
      </c>
      <c r="U115" s="117"/>
    </row>
    <row r="116" spans="1:21" ht="60" hidden="1" customHeight="1" x14ac:dyDescent="0.25">
      <c r="A116" s="338"/>
      <c r="B116" s="137" t="s">
        <v>533</v>
      </c>
      <c r="C116" s="137" t="s">
        <v>29</v>
      </c>
      <c r="D116" s="242" t="s">
        <v>222</v>
      </c>
      <c r="E116" s="137" t="s">
        <v>535</v>
      </c>
      <c r="F116" s="117"/>
      <c r="G116" s="199"/>
      <c r="H116" s="199"/>
      <c r="I116" s="199"/>
      <c r="J116" s="199"/>
      <c r="K116" s="199"/>
      <c r="L116" s="199"/>
      <c r="M116" s="199"/>
      <c r="N116" s="116">
        <v>350000</v>
      </c>
      <c r="O116" s="116">
        <v>227500</v>
      </c>
      <c r="P116" s="116">
        <v>218750</v>
      </c>
      <c r="Q116" s="116">
        <v>210000</v>
      </c>
      <c r="R116" s="116"/>
      <c r="S116" s="116">
        <v>201249.99999999997</v>
      </c>
      <c r="T116" s="116">
        <v>192500.00000000003</v>
      </c>
      <c r="U116" s="117"/>
    </row>
    <row r="117" spans="1:21" ht="60" hidden="1" customHeight="1" x14ac:dyDescent="0.25">
      <c r="A117" s="339"/>
      <c r="B117" s="137" t="s">
        <v>534</v>
      </c>
      <c r="C117" s="137" t="s">
        <v>376</v>
      </c>
      <c r="D117" s="242" t="s">
        <v>224</v>
      </c>
      <c r="E117" s="137" t="s">
        <v>536</v>
      </c>
      <c r="F117" s="117"/>
      <c r="G117" s="199"/>
      <c r="H117" s="199"/>
      <c r="I117" s="199"/>
      <c r="J117" s="199"/>
      <c r="K117" s="199"/>
      <c r="L117" s="199"/>
      <c r="M117" s="199"/>
      <c r="N117" s="116">
        <v>404000</v>
      </c>
      <c r="O117" s="116">
        <v>262600</v>
      </c>
      <c r="P117" s="116">
        <v>252500</v>
      </c>
      <c r="Q117" s="116">
        <v>242400</v>
      </c>
      <c r="R117" s="116"/>
      <c r="S117" s="116">
        <v>232299.99999999997</v>
      </c>
      <c r="T117" s="116">
        <v>222200.00000000003</v>
      </c>
      <c r="U117" s="117"/>
    </row>
    <row r="118" spans="1:21" ht="60" hidden="1" customHeight="1" x14ac:dyDescent="0.25">
      <c r="A118" s="339"/>
      <c r="B118" s="137" t="s">
        <v>537</v>
      </c>
      <c r="C118" s="137" t="s">
        <v>47</v>
      </c>
      <c r="D118" s="242" t="s">
        <v>226</v>
      </c>
      <c r="E118" s="137" t="s">
        <v>538</v>
      </c>
      <c r="F118" s="117"/>
      <c r="G118" s="199"/>
      <c r="H118" s="199"/>
      <c r="I118" s="199"/>
      <c r="J118" s="199"/>
      <c r="K118" s="199"/>
      <c r="L118" s="199"/>
      <c r="M118" s="199"/>
      <c r="N118" s="116">
        <v>444000</v>
      </c>
      <c r="O118" s="116">
        <v>288600</v>
      </c>
      <c r="P118" s="116">
        <v>277500</v>
      </c>
      <c r="Q118" s="116">
        <v>266400</v>
      </c>
      <c r="R118" s="116"/>
      <c r="S118" s="116">
        <v>255299.99999999997</v>
      </c>
      <c r="T118" s="116">
        <v>244200.00000000003</v>
      </c>
      <c r="U118" s="117"/>
    </row>
    <row r="119" spans="1:21" ht="60" hidden="1" customHeight="1" x14ac:dyDescent="0.25">
      <c r="A119" s="339"/>
      <c r="B119" s="137" t="s">
        <v>543</v>
      </c>
      <c r="C119" s="137" t="s">
        <v>377</v>
      </c>
      <c r="D119" s="242" t="s">
        <v>540</v>
      </c>
      <c r="E119" s="137" t="s">
        <v>541</v>
      </c>
      <c r="F119" s="117"/>
      <c r="G119" s="199"/>
      <c r="H119" s="199"/>
      <c r="I119" s="199"/>
      <c r="J119" s="199"/>
      <c r="K119" s="199"/>
      <c r="L119" s="199"/>
      <c r="M119" s="199"/>
      <c r="N119" s="116">
        <v>492000</v>
      </c>
      <c r="O119" s="116">
        <v>319800</v>
      </c>
      <c r="P119" s="116">
        <v>307500</v>
      </c>
      <c r="Q119" s="116">
        <v>295200</v>
      </c>
      <c r="R119" s="116"/>
      <c r="S119" s="116">
        <v>282900</v>
      </c>
      <c r="T119" s="116">
        <v>270600</v>
      </c>
      <c r="U119" s="117"/>
    </row>
    <row r="120" spans="1:21" ht="60" hidden="1" customHeight="1" x14ac:dyDescent="0.25">
      <c r="A120" s="339"/>
      <c r="B120" s="137" t="s">
        <v>539</v>
      </c>
      <c r="C120" s="137" t="s">
        <v>51</v>
      </c>
      <c r="D120" s="242" t="s">
        <v>228</v>
      </c>
      <c r="E120" s="137" t="s">
        <v>544</v>
      </c>
      <c r="F120" s="117"/>
      <c r="G120" s="199"/>
      <c r="H120" s="199"/>
      <c r="I120" s="199"/>
      <c r="J120" s="199"/>
      <c r="K120" s="199"/>
      <c r="L120" s="199"/>
      <c r="M120" s="199"/>
      <c r="N120" s="116">
        <v>588000</v>
      </c>
      <c r="O120" s="116">
        <v>382200</v>
      </c>
      <c r="P120" s="116">
        <v>367500</v>
      </c>
      <c r="Q120" s="116">
        <v>352800</v>
      </c>
      <c r="R120" s="116"/>
      <c r="S120" s="116">
        <v>338100</v>
      </c>
      <c r="T120" s="116">
        <v>323400</v>
      </c>
      <c r="U120" s="117"/>
    </row>
    <row r="121" spans="1:21" ht="60" hidden="1" customHeight="1" x14ac:dyDescent="0.25">
      <c r="A121" s="340"/>
      <c r="B121" s="137" t="s">
        <v>542</v>
      </c>
      <c r="C121" s="137" t="s">
        <v>214</v>
      </c>
      <c r="D121" s="242" t="s">
        <v>492</v>
      </c>
      <c r="E121" s="137" t="s">
        <v>545</v>
      </c>
      <c r="F121" s="117"/>
      <c r="G121" s="199"/>
      <c r="H121" s="199"/>
      <c r="I121" s="199"/>
      <c r="J121" s="199"/>
      <c r="K121" s="199"/>
      <c r="L121" s="199"/>
      <c r="M121" s="199"/>
      <c r="N121" s="116">
        <v>714000</v>
      </c>
      <c r="O121" s="116">
        <v>464100</v>
      </c>
      <c r="P121" s="116">
        <v>446250</v>
      </c>
      <c r="Q121" s="116">
        <v>428400</v>
      </c>
      <c r="R121" s="116"/>
      <c r="S121" s="116">
        <v>410549.99999999994</v>
      </c>
      <c r="T121" s="116">
        <v>392700.00000000006</v>
      </c>
      <c r="U121" s="117"/>
    </row>
    <row r="122" spans="1:21" ht="29.25" hidden="1" customHeight="1" x14ac:dyDescent="0.3">
      <c r="A122" s="329" t="s">
        <v>609</v>
      </c>
      <c r="B122" s="330"/>
      <c r="C122" s="330"/>
      <c r="D122" s="330"/>
      <c r="E122" s="331"/>
      <c r="F122" s="117"/>
      <c r="G122" s="199"/>
      <c r="H122" s="199"/>
      <c r="I122" s="199"/>
      <c r="J122" s="199"/>
      <c r="K122" s="199"/>
      <c r="L122" s="199"/>
      <c r="M122" s="199"/>
      <c r="N122" s="138" t="s">
        <v>301</v>
      </c>
      <c r="O122" s="116" t="s">
        <v>462</v>
      </c>
      <c r="P122" s="116" t="s">
        <v>445</v>
      </c>
      <c r="Q122" s="116" t="s">
        <v>450</v>
      </c>
      <c r="R122" s="116"/>
      <c r="S122" s="116" t="s">
        <v>446</v>
      </c>
      <c r="T122" s="116" t="s">
        <v>626</v>
      </c>
      <c r="U122" s="117"/>
    </row>
    <row r="123" spans="1:21" ht="60" hidden="1" customHeight="1" x14ac:dyDescent="0.25">
      <c r="A123" s="243"/>
      <c r="B123" s="137" t="s">
        <v>546</v>
      </c>
      <c r="C123" s="137"/>
      <c r="D123" s="242"/>
      <c r="E123" s="137"/>
      <c r="F123" s="117"/>
      <c r="G123" s="199"/>
      <c r="H123" s="199"/>
      <c r="I123" s="199"/>
      <c r="J123" s="199"/>
      <c r="K123" s="199"/>
      <c r="L123" s="199"/>
      <c r="M123" s="199"/>
      <c r="N123" s="116">
        <v>550000</v>
      </c>
      <c r="O123" s="116">
        <v>357500</v>
      </c>
      <c r="P123" s="116">
        <v>343750</v>
      </c>
      <c r="Q123" s="116">
        <v>330000</v>
      </c>
      <c r="R123" s="116"/>
      <c r="S123" s="116">
        <v>316250</v>
      </c>
      <c r="T123" s="116">
        <v>302500</v>
      </c>
      <c r="U123" s="117"/>
    </row>
    <row r="124" spans="1:21" ht="60" hidden="1" customHeight="1" x14ac:dyDescent="0.25">
      <c r="A124" s="243"/>
      <c r="B124" s="137" t="s">
        <v>547</v>
      </c>
      <c r="C124" s="137"/>
      <c r="D124" s="242"/>
      <c r="E124" s="137"/>
      <c r="F124" s="117"/>
      <c r="G124" s="199"/>
      <c r="H124" s="199"/>
      <c r="I124" s="199"/>
      <c r="J124" s="199"/>
      <c r="K124" s="199"/>
      <c r="L124" s="199"/>
      <c r="M124" s="199"/>
      <c r="N124" s="116">
        <v>550000</v>
      </c>
      <c r="O124" s="116">
        <v>357500</v>
      </c>
      <c r="P124" s="116">
        <v>343750</v>
      </c>
      <c r="Q124" s="116">
        <v>330000</v>
      </c>
      <c r="R124" s="116"/>
      <c r="S124" s="116">
        <v>316250</v>
      </c>
      <c r="T124" s="116">
        <v>302500</v>
      </c>
      <c r="U124" s="117"/>
    </row>
    <row r="125" spans="1:21" ht="60" hidden="1" customHeight="1" x14ac:dyDescent="0.25">
      <c r="A125" s="243"/>
      <c r="B125" s="137" t="s">
        <v>548</v>
      </c>
      <c r="C125" s="137"/>
      <c r="D125" s="242"/>
      <c r="E125" s="137"/>
      <c r="F125" s="117"/>
      <c r="G125" s="199"/>
      <c r="H125" s="199"/>
      <c r="I125" s="199"/>
      <c r="J125" s="199"/>
      <c r="K125" s="199"/>
      <c r="L125" s="199"/>
      <c r="M125" s="199"/>
      <c r="N125" s="116">
        <v>720000</v>
      </c>
      <c r="O125" s="116">
        <v>468000</v>
      </c>
      <c r="P125" s="116">
        <v>450000</v>
      </c>
      <c r="Q125" s="116">
        <v>432000</v>
      </c>
      <c r="R125" s="116"/>
      <c r="S125" s="116">
        <v>413999.99999999994</v>
      </c>
      <c r="T125" s="116">
        <v>396000.00000000006</v>
      </c>
      <c r="U125" s="117"/>
    </row>
    <row r="126" spans="1:21" ht="18" hidden="1" customHeight="1" x14ac:dyDescent="0.25">
      <c r="A126" s="196"/>
      <c r="B126" s="183"/>
      <c r="C126" s="189"/>
      <c r="D126" s="183"/>
      <c r="E126" s="189"/>
      <c r="F126" s="138"/>
      <c r="G126" s="200"/>
      <c r="H126" s="200"/>
      <c r="I126" s="200"/>
      <c r="J126" s="200"/>
      <c r="K126" s="200"/>
      <c r="L126" s="200"/>
      <c r="M126" s="200"/>
      <c r="N126" s="116"/>
      <c r="O126" s="116"/>
      <c r="P126" s="116"/>
      <c r="Q126" s="116"/>
      <c r="R126" s="116"/>
      <c r="S126" s="116"/>
      <c r="T126" s="116">
        <v>0</v>
      </c>
      <c r="U126" s="117"/>
    </row>
    <row r="127" spans="1:21" ht="13.5" customHeight="1" x14ac:dyDescent="0.25">
      <c r="A127" s="196"/>
      <c r="B127" s="183"/>
      <c r="C127" s="189"/>
      <c r="D127" s="183"/>
      <c r="E127" s="189"/>
      <c r="F127" s="311"/>
      <c r="G127" s="311"/>
      <c r="H127" s="311"/>
      <c r="I127" s="311"/>
      <c r="J127" s="311"/>
      <c r="K127" s="311"/>
      <c r="L127" s="311"/>
      <c r="M127" s="311"/>
      <c r="N127" s="116"/>
      <c r="O127" s="116"/>
      <c r="P127" s="116"/>
      <c r="Q127" s="116"/>
      <c r="R127" s="116"/>
      <c r="S127" s="116"/>
      <c r="T127" s="116"/>
      <c r="U127" s="117"/>
    </row>
    <row r="128" spans="1:21" ht="16.5" customHeight="1" x14ac:dyDescent="0.25">
      <c r="A128" s="367" t="s">
        <v>455</v>
      </c>
      <c r="B128" s="368"/>
      <c r="C128" s="368"/>
      <c r="D128" s="368"/>
      <c r="E128" s="368"/>
      <c r="F128" s="191"/>
      <c r="G128" s="191"/>
      <c r="H128" s="191"/>
      <c r="I128" s="191"/>
      <c r="J128" s="191"/>
      <c r="K128" s="191"/>
      <c r="L128" s="191"/>
      <c r="M128" s="191"/>
      <c r="N128" s="138" t="s">
        <v>301</v>
      </c>
      <c r="O128" s="291" t="s">
        <v>736</v>
      </c>
      <c r="P128" s="116" t="s">
        <v>734</v>
      </c>
      <c r="Q128" s="116" t="s">
        <v>735</v>
      </c>
      <c r="R128" s="116"/>
      <c r="S128" s="116" t="s">
        <v>640</v>
      </c>
      <c r="T128" s="116" t="s">
        <v>641</v>
      </c>
      <c r="U128" s="117"/>
    </row>
    <row r="129" spans="1:21" ht="33.75" customHeight="1" x14ac:dyDescent="0.25">
      <c r="A129" s="338"/>
      <c r="B129" s="266" t="s">
        <v>38</v>
      </c>
      <c r="C129" s="172" t="s">
        <v>29</v>
      </c>
      <c r="D129" s="172" t="s">
        <v>204</v>
      </c>
      <c r="E129" s="195" t="s">
        <v>30</v>
      </c>
      <c r="F129" s="158" t="e">
        <f>N129-(N129*(#REF!-15)/100)</f>
        <v>#REF!</v>
      </c>
      <c r="G129" s="158" t="e">
        <f>N129-(N129*(#REF!-11)/100)</f>
        <v>#REF!</v>
      </c>
      <c r="H129" s="158" t="e">
        <f>N129-(N129*(#REF!-9)/100)</f>
        <v>#REF!</v>
      </c>
      <c r="I129" s="158" t="e">
        <f>N129-(N129*(#REF!-7)/100)</f>
        <v>#REF!</v>
      </c>
      <c r="J129" s="158" t="e">
        <f>N129-(N129*(#REF!-6)/100)</f>
        <v>#REF!</v>
      </c>
      <c r="K129" s="158" t="e">
        <f>N129-(N129*(#REF!-5)/100)</f>
        <v>#REF!</v>
      </c>
      <c r="L129" s="158" t="e">
        <f>N129-(N129*(#REF!-3)/100)</f>
        <v>#REF!</v>
      </c>
      <c r="M129" s="158" t="e">
        <f>N129-(N129*(#REF!-2)/100)</f>
        <v>#REF!</v>
      </c>
      <c r="N129" s="116">
        <v>183700</v>
      </c>
      <c r="O129" s="116">
        <v>119405</v>
      </c>
      <c r="P129" s="116">
        <v>114812.5</v>
      </c>
      <c r="Q129" s="116">
        <v>110220</v>
      </c>
      <c r="R129" s="116"/>
      <c r="S129" s="116">
        <v>105627.49999999999</v>
      </c>
      <c r="T129" s="116">
        <v>101035.00000000001</v>
      </c>
      <c r="U129" s="117">
        <v>182781.5</v>
      </c>
    </row>
    <row r="130" spans="1:21" ht="33.75" customHeight="1" x14ac:dyDescent="0.25">
      <c r="A130" s="339"/>
      <c r="B130" s="266" t="s">
        <v>39</v>
      </c>
      <c r="C130" s="172" t="s">
        <v>15</v>
      </c>
      <c r="D130" s="172" t="s">
        <v>205</v>
      </c>
      <c r="E130" s="195" t="s">
        <v>31</v>
      </c>
      <c r="F130" s="158" t="e">
        <f>N130-(N130*(#REF!-15)/100)</f>
        <v>#REF!</v>
      </c>
      <c r="G130" s="158" t="e">
        <f>N130-(N130*(#REF!-11)/100)</f>
        <v>#REF!</v>
      </c>
      <c r="H130" s="158" t="e">
        <f>N130-(N130*(#REF!-9)/100)</f>
        <v>#REF!</v>
      </c>
      <c r="I130" s="158" t="e">
        <f>N130-(N130*(#REF!-7)/100)</f>
        <v>#REF!</v>
      </c>
      <c r="J130" s="158" t="e">
        <f>N130-(N130*(#REF!-6)/100)</f>
        <v>#REF!</v>
      </c>
      <c r="K130" s="158" t="e">
        <f>N130-(N130*(#REF!-5)/100)</f>
        <v>#REF!</v>
      </c>
      <c r="L130" s="158" t="e">
        <f>N130-(N130*(#REF!-3)/100)</f>
        <v>#REF!</v>
      </c>
      <c r="M130" s="158" t="e">
        <f>N130-(N130*(#REF!-2)/100)</f>
        <v>#REF!</v>
      </c>
      <c r="N130" s="116">
        <v>237900</v>
      </c>
      <c r="O130" s="116">
        <v>154635</v>
      </c>
      <c r="P130" s="116">
        <v>148687.5</v>
      </c>
      <c r="Q130" s="116">
        <v>142740</v>
      </c>
      <c r="R130" s="116"/>
      <c r="S130" s="116">
        <v>136792.5</v>
      </c>
      <c r="T130" s="116">
        <v>130845.00000000001</v>
      </c>
      <c r="U130" s="117">
        <v>236710.5</v>
      </c>
    </row>
    <row r="131" spans="1:21" ht="33.75" customHeight="1" x14ac:dyDescent="0.25">
      <c r="A131" s="339"/>
      <c r="B131" s="266" t="s">
        <v>40</v>
      </c>
      <c r="C131" s="172" t="s">
        <v>17</v>
      </c>
      <c r="D131" s="172" t="s">
        <v>60</v>
      </c>
      <c r="E131" s="195" t="s">
        <v>32</v>
      </c>
      <c r="F131" s="158" t="e">
        <f>N131-(N131*(#REF!-15)/100)</f>
        <v>#REF!</v>
      </c>
      <c r="G131" s="158" t="e">
        <f>N131-(N131*(#REF!-11)/100)</f>
        <v>#REF!</v>
      </c>
      <c r="H131" s="158" t="e">
        <f>N131-(N131*(#REF!-9)/100)</f>
        <v>#REF!</v>
      </c>
      <c r="I131" s="158" t="e">
        <f>N131-(N131*(#REF!-7)/100)</f>
        <v>#REF!</v>
      </c>
      <c r="J131" s="158" t="e">
        <f>N131-(N131*(#REF!-6)/100)</f>
        <v>#REF!</v>
      </c>
      <c r="K131" s="158" t="e">
        <f>N131-(N131*(#REF!-5)/100)</f>
        <v>#REF!</v>
      </c>
      <c r="L131" s="158" t="e">
        <f>N131-(N131*(#REF!-3)/100)</f>
        <v>#REF!</v>
      </c>
      <c r="M131" s="158" t="e">
        <f>N131-(N131*(#REF!-2)/100)</f>
        <v>#REF!</v>
      </c>
      <c r="N131" s="116">
        <v>292300</v>
      </c>
      <c r="O131" s="116">
        <v>189995</v>
      </c>
      <c r="P131" s="116">
        <v>182687.5</v>
      </c>
      <c r="Q131" s="116">
        <v>175380</v>
      </c>
      <c r="R131" s="116"/>
      <c r="S131" s="116">
        <v>168072.5</v>
      </c>
      <c r="T131" s="116">
        <v>160765</v>
      </c>
      <c r="U131" s="117">
        <v>290838.5</v>
      </c>
    </row>
    <row r="132" spans="1:21" ht="33.75" customHeight="1" x14ac:dyDescent="0.25">
      <c r="A132" s="339"/>
      <c r="B132" s="266" t="s">
        <v>41</v>
      </c>
      <c r="C132" s="172" t="s">
        <v>33</v>
      </c>
      <c r="D132" s="172" t="s">
        <v>18</v>
      </c>
      <c r="E132" s="195" t="s">
        <v>34</v>
      </c>
      <c r="F132" s="158" t="e">
        <f>N132-(N132*(#REF!-15)/100)</f>
        <v>#REF!</v>
      </c>
      <c r="G132" s="158" t="e">
        <f>N132-(N132*(#REF!-11)/100)</f>
        <v>#REF!</v>
      </c>
      <c r="H132" s="158" t="e">
        <f>N132-(N132*(#REF!-9)/100)</f>
        <v>#REF!</v>
      </c>
      <c r="I132" s="158" t="e">
        <f>N132-(N132*(#REF!-7)/100)</f>
        <v>#REF!</v>
      </c>
      <c r="J132" s="158" t="e">
        <f>N132-(N132*(#REF!-6)/100)</f>
        <v>#REF!</v>
      </c>
      <c r="K132" s="158" t="e">
        <f>N132-(N132*(#REF!-5)/100)</f>
        <v>#REF!</v>
      </c>
      <c r="L132" s="158" t="e">
        <f>N132-(N132*(#REF!-3)/100)</f>
        <v>#REF!</v>
      </c>
      <c r="M132" s="158" t="e">
        <f>N132-(N132*(#REF!-2)/100)</f>
        <v>#REF!</v>
      </c>
      <c r="N132" s="116">
        <v>389300</v>
      </c>
      <c r="O132" s="116">
        <v>253045</v>
      </c>
      <c r="P132" s="116">
        <v>243312.5</v>
      </c>
      <c r="Q132" s="116">
        <v>233580</v>
      </c>
      <c r="R132" s="116"/>
      <c r="S132" s="116">
        <v>223847.49999999997</v>
      </c>
      <c r="T132" s="116">
        <v>214115.00000000003</v>
      </c>
      <c r="U132" s="117">
        <v>387353.5</v>
      </c>
    </row>
    <row r="133" spans="1:21" ht="33.75" customHeight="1" x14ac:dyDescent="0.25">
      <c r="A133" s="339"/>
      <c r="B133" s="266" t="s">
        <v>42</v>
      </c>
      <c r="C133" s="172" t="s">
        <v>35</v>
      </c>
      <c r="D133" s="172" t="s">
        <v>36</v>
      </c>
      <c r="E133" s="195" t="s">
        <v>37</v>
      </c>
      <c r="F133" s="158" t="e">
        <f>N133-(N133*(#REF!-15)/100)</f>
        <v>#REF!</v>
      </c>
      <c r="G133" s="158" t="e">
        <f>N133-(N133*(#REF!-11)/100)</f>
        <v>#REF!</v>
      </c>
      <c r="H133" s="158" t="e">
        <f>N133-(N133*(#REF!-9)/100)</f>
        <v>#REF!</v>
      </c>
      <c r="I133" s="158" t="e">
        <f>N133-(N133*(#REF!-7)/100)</f>
        <v>#REF!</v>
      </c>
      <c r="J133" s="158" t="e">
        <f>N133-(N133*(#REF!-6)/100)</f>
        <v>#REF!</v>
      </c>
      <c r="K133" s="158" t="e">
        <f>N133-(N133*(#REF!-5)/100)</f>
        <v>#REF!</v>
      </c>
      <c r="L133" s="158" t="e">
        <f>N133-(N133*(#REF!-3)/100)</f>
        <v>#REF!</v>
      </c>
      <c r="M133" s="158" t="e">
        <f>N133-(N133*(#REF!-2)/100)</f>
        <v>#REF!</v>
      </c>
      <c r="N133" s="116">
        <v>462000</v>
      </c>
      <c r="O133" s="116">
        <v>300300</v>
      </c>
      <c r="P133" s="116">
        <v>288750</v>
      </c>
      <c r="Q133" s="116">
        <v>277200</v>
      </c>
      <c r="R133" s="116"/>
      <c r="S133" s="116">
        <v>265650</v>
      </c>
      <c r="T133" s="116">
        <v>254100.00000000003</v>
      </c>
      <c r="U133" s="117">
        <v>459690</v>
      </c>
    </row>
    <row r="134" spans="1:21" ht="33.75" customHeight="1" x14ac:dyDescent="0.25">
      <c r="A134" s="340"/>
      <c r="B134" s="266" t="s">
        <v>323</v>
      </c>
      <c r="C134" s="183" t="s">
        <v>172</v>
      </c>
      <c r="D134" s="183" t="s">
        <v>21</v>
      </c>
      <c r="E134" s="137" t="s">
        <v>230</v>
      </c>
      <c r="F134" s="184"/>
      <c r="G134" s="184"/>
      <c r="H134" s="184"/>
      <c r="I134" s="184"/>
      <c r="J134" s="184"/>
      <c r="K134" s="184"/>
      <c r="L134" s="184"/>
      <c r="M134" s="184"/>
      <c r="N134" s="116">
        <v>601800</v>
      </c>
      <c r="O134" s="116">
        <v>391170</v>
      </c>
      <c r="P134" s="116">
        <v>376125</v>
      </c>
      <c r="Q134" s="116">
        <v>361080</v>
      </c>
      <c r="R134" s="116"/>
      <c r="S134" s="116">
        <v>346035</v>
      </c>
      <c r="T134" s="116">
        <v>330990</v>
      </c>
      <c r="U134" s="117">
        <v>598791</v>
      </c>
    </row>
    <row r="135" spans="1:21" ht="30" x14ac:dyDescent="0.25">
      <c r="A135" s="192" t="s">
        <v>456</v>
      </c>
      <c r="B135" s="191"/>
      <c r="C135" s="191"/>
      <c r="D135" s="191"/>
      <c r="E135" s="191"/>
      <c r="F135" s="191"/>
      <c r="G135" s="191"/>
      <c r="H135" s="191"/>
      <c r="I135" s="191"/>
      <c r="J135" s="191"/>
      <c r="K135" s="191"/>
      <c r="L135" s="191"/>
      <c r="M135" s="191"/>
      <c r="N135" s="138" t="s">
        <v>301</v>
      </c>
      <c r="O135" s="291" t="s">
        <v>736</v>
      </c>
      <c r="P135" s="116" t="s">
        <v>734</v>
      </c>
      <c r="Q135" s="116" t="s">
        <v>735</v>
      </c>
      <c r="R135" s="116"/>
      <c r="S135" s="116" t="s">
        <v>640</v>
      </c>
      <c r="T135" s="116" t="s">
        <v>641</v>
      </c>
      <c r="U135" s="117"/>
    </row>
    <row r="136" spans="1:21" ht="26.25" customHeight="1" x14ac:dyDescent="0.25">
      <c r="A136" s="338"/>
      <c r="B136" s="203" t="s">
        <v>43</v>
      </c>
      <c r="C136" s="204" t="s">
        <v>44</v>
      </c>
      <c r="D136" s="204" t="s">
        <v>204</v>
      </c>
      <c r="E136" s="157" t="s">
        <v>45</v>
      </c>
      <c r="F136" s="117" t="e">
        <f>N136-(N136*(#REF!-15)/100)</f>
        <v>#REF!</v>
      </c>
      <c r="G136" s="117" t="e">
        <f>N136-(N136*(#REF!-11)/100)</f>
        <v>#REF!</v>
      </c>
      <c r="H136" s="117" t="e">
        <f>N136-(N136*(#REF!-9)/100)</f>
        <v>#REF!</v>
      </c>
      <c r="I136" s="117" t="e">
        <f>N136-(N136*(#REF!-7)/100)</f>
        <v>#REF!</v>
      </c>
      <c r="J136" s="117" t="e">
        <f>N136-(N136*(#REF!-6)/100)</f>
        <v>#REF!</v>
      </c>
      <c r="K136" s="117" t="e">
        <f>N136-(N136*(#REF!-5)/100)</f>
        <v>#REF!</v>
      </c>
      <c r="L136" s="117" t="e">
        <f>N136-(N136*(#REF!-3)/100)</f>
        <v>#REF!</v>
      </c>
      <c r="M136" s="117" t="e">
        <f>N136-(N136*(#REF!-2)/100)</f>
        <v>#REF!</v>
      </c>
      <c r="N136" s="116">
        <v>265100</v>
      </c>
      <c r="O136" s="116">
        <v>172315</v>
      </c>
      <c r="P136" s="116">
        <v>165687.5</v>
      </c>
      <c r="Q136" s="116">
        <v>159060</v>
      </c>
      <c r="R136" s="116"/>
      <c r="S136" s="116">
        <v>152432.5</v>
      </c>
      <c r="T136" s="116">
        <v>145805</v>
      </c>
      <c r="U136" s="117">
        <v>263774.5</v>
      </c>
    </row>
    <row r="137" spans="1:21" ht="26.25" customHeight="1" x14ac:dyDescent="0.25">
      <c r="A137" s="339"/>
      <c r="B137" s="204" t="s">
        <v>46</v>
      </c>
      <c r="C137" s="204" t="s">
        <v>47</v>
      </c>
      <c r="D137" s="204" t="s">
        <v>60</v>
      </c>
      <c r="E137" s="177" t="s">
        <v>48</v>
      </c>
      <c r="F137" s="117" t="e">
        <f>N137-(N137*(#REF!-15)/100)</f>
        <v>#REF!</v>
      </c>
      <c r="G137" s="117" t="e">
        <f>N137-(N137*(#REF!-11)/100)</f>
        <v>#REF!</v>
      </c>
      <c r="H137" s="117" t="e">
        <f>N137-(N137*(#REF!-9)/100)</f>
        <v>#REF!</v>
      </c>
      <c r="I137" s="117" t="e">
        <f>N137-(N137*(#REF!-7)/100)</f>
        <v>#REF!</v>
      </c>
      <c r="J137" s="117" t="e">
        <f>N137-(N137*(#REF!-6)/100)</f>
        <v>#REF!</v>
      </c>
      <c r="K137" s="117" t="e">
        <f>N137-(N137*(#REF!-5)/100)</f>
        <v>#REF!</v>
      </c>
      <c r="L137" s="117" t="e">
        <f>N137-(N137*(#REF!-3)/100)</f>
        <v>#REF!</v>
      </c>
      <c r="M137" s="117" t="e">
        <f>N137-(N137*(#REF!-2)/100)</f>
        <v>#REF!</v>
      </c>
      <c r="N137" s="116">
        <v>390500</v>
      </c>
      <c r="O137" s="116">
        <v>253825</v>
      </c>
      <c r="P137" s="116">
        <v>244062.5</v>
      </c>
      <c r="Q137" s="116">
        <v>234300</v>
      </c>
      <c r="R137" s="116"/>
      <c r="S137" s="116">
        <v>224537.49999999997</v>
      </c>
      <c r="T137" s="116">
        <v>214775.00000000003</v>
      </c>
      <c r="U137" s="117">
        <v>388547.5</v>
      </c>
    </row>
    <row r="138" spans="1:21" ht="26.25" customHeight="1" x14ac:dyDescent="0.25">
      <c r="A138" s="339"/>
      <c r="B138" s="204" t="s">
        <v>49</v>
      </c>
      <c r="C138" s="204" t="s">
        <v>35</v>
      </c>
      <c r="D138" s="204" t="s">
        <v>36</v>
      </c>
      <c r="E138" s="177" t="s">
        <v>170</v>
      </c>
      <c r="F138" s="117" t="e">
        <f>N138-(N138*(#REF!-15)/100)</f>
        <v>#REF!</v>
      </c>
      <c r="G138" s="117" t="e">
        <f>N138-(N138*(#REF!-11)/100)</f>
        <v>#REF!</v>
      </c>
      <c r="H138" s="117" t="e">
        <f>N138-(N138*(#REF!-9)/100)</f>
        <v>#REF!</v>
      </c>
      <c r="I138" s="117" t="e">
        <f>N138-(N138*(#REF!-7)/100)</f>
        <v>#REF!</v>
      </c>
      <c r="J138" s="117" t="e">
        <f>N138-(N138*(#REF!-6)/100)</f>
        <v>#REF!</v>
      </c>
      <c r="K138" s="117" t="e">
        <f>N138-(N138*(#REF!-5)/100)</f>
        <v>#REF!</v>
      </c>
      <c r="L138" s="117" t="e">
        <f>N138-(N138*(#REF!-3)/100)</f>
        <v>#REF!</v>
      </c>
      <c r="M138" s="117" t="e">
        <f>N138-(N138*(#REF!-2)/100)</f>
        <v>#REF!</v>
      </c>
      <c r="N138" s="116">
        <v>523600</v>
      </c>
      <c r="O138" s="116">
        <v>340340</v>
      </c>
      <c r="P138" s="116">
        <v>327250</v>
      </c>
      <c r="Q138" s="116">
        <v>314160</v>
      </c>
      <c r="R138" s="116"/>
      <c r="S138" s="116">
        <v>301070</v>
      </c>
      <c r="T138" s="116">
        <v>287980</v>
      </c>
      <c r="U138" s="117">
        <v>520982</v>
      </c>
    </row>
    <row r="139" spans="1:21" ht="26.25" customHeight="1" x14ac:dyDescent="0.25">
      <c r="A139" s="340"/>
      <c r="B139" s="204" t="s">
        <v>171</v>
      </c>
      <c r="C139" s="205" t="s">
        <v>172</v>
      </c>
      <c r="D139" s="205" t="s">
        <v>21</v>
      </c>
      <c r="E139" s="177" t="s">
        <v>173</v>
      </c>
      <c r="F139" s="117" t="e">
        <f>N139-(N139*(#REF!-15)/100)</f>
        <v>#REF!</v>
      </c>
      <c r="G139" s="117" t="e">
        <f>N139-(N139*(#REF!-11)/100)</f>
        <v>#REF!</v>
      </c>
      <c r="H139" s="117" t="e">
        <f>N139-(N139*(#REF!-9)/100)</f>
        <v>#REF!</v>
      </c>
      <c r="I139" s="117" t="e">
        <f>N139-(N139*(#REF!-7)/100)</f>
        <v>#REF!</v>
      </c>
      <c r="J139" s="117" t="e">
        <f>N139-(N139*(#REF!-6)/100)</f>
        <v>#REF!</v>
      </c>
      <c r="K139" s="117" t="e">
        <f>N139-(N139*(#REF!-5)/100)</f>
        <v>#REF!</v>
      </c>
      <c r="L139" s="117" t="e">
        <f>N139-(N139*(#REF!-3)/100)</f>
        <v>#REF!</v>
      </c>
      <c r="M139" s="117" t="e">
        <f>N139-(N139*(#REF!-2)/100)</f>
        <v>#REF!</v>
      </c>
      <c r="N139" s="116">
        <v>700700</v>
      </c>
      <c r="O139" s="116">
        <v>455455</v>
      </c>
      <c r="P139" s="116">
        <v>437937.5</v>
      </c>
      <c r="Q139" s="116">
        <v>420420</v>
      </c>
      <c r="R139" s="116"/>
      <c r="S139" s="116">
        <v>402902.49999999994</v>
      </c>
      <c r="T139" s="116">
        <v>385385.00000000006</v>
      </c>
      <c r="U139" s="117">
        <v>697196.5</v>
      </c>
    </row>
    <row r="140" spans="1:21" ht="30" x14ac:dyDescent="0.25">
      <c r="A140" s="359" t="s">
        <v>54</v>
      </c>
      <c r="B140" s="360"/>
      <c r="C140" s="360"/>
      <c r="D140" s="360"/>
      <c r="E140" s="360"/>
      <c r="F140" s="360"/>
      <c r="G140" s="361"/>
      <c r="H140" s="194"/>
      <c r="I140" s="194"/>
      <c r="J140" s="194"/>
      <c r="K140" s="194"/>
      <c r="L140" s="194"/>
      <c r="M140" s="194"/>
      <c r="N140" s="138" t="s">
        <v>301</v>
      </c>
      <c r="O140" s="291" t="s">
        <v>736</v>
      </c>
      <c r="P140" s="116" t="s">
        <v>734</v>
      </c>
      <c r="Q140" s="116" t="s">
        <v>735</v>
      </c>
      <c r="R140" s="116"/>
      <c r="S140" s="116" t="s">
        <v>640</v>
      </c>
      <c r="T140" s="116" t="s">
        <v>641</v>
      </c>
      <c r="U140" s="117"/>
    </row>
    <row r="141" spans="1:21" ht="28.5" customHeight="1" x14ac:dyDescent="0.25">
      <c r="A141" s="332"/>
      <c r="B141" s="204" t="s">
        <v>50</v>
      </c>
      <c r="C141" s="204" t="s">
        <v>29</v>
      </c>
      <c r="D141" s="204" t="s">
        <v>204</v>
      </c>
      <c r="E141" s="157" t="s">
        <v>45</v>
      </c>
      <c r="F141" s="117" t="e">
        <f>N141-(N141*(#REF!-15)/100)</f>
        <v>#REF!</v>
      </c>
      <c r="G141" s="117" t="e">
        <f>N141-(N141*(#REF!-11)/100)</f>
        <v>#REF!</v>
      </c>
      <c r="H141" s="117" t="e">
        <f>N141-(N141*(#REF!-9)/100)</f>
        <v>#REF!</v>
      </c>
      <c r="I141" s="117" t="e">
        <f>N141-(N141*(#REF!-7)/100)</f>
        <v>#REF!</v>
      </c>
      <c r="J141" s="117" t="e">
        <f>N141-(N141*(#REF!-6)/100)</f>
        <v>#REF!</v>
      </c>
      <c r="K141" s="117" t="e">
        <f>N141-(N141*(#REF!-5)/100)</f>
        <v>#REF!</v>
      </c>
      <c r="L141" s="117" t="e">
        <f>N141-(N141*(#REF!-3)/100)</f>
        <v>#REF!</v>
      </c>
      <c r="M141" s="117" t="e">
        <f>N141-(N141*(#REF!-2)/100)</f>
        <v>#REF!</v>
      </c>
      <c r="N141" s="116">
        <v>256000</v>
      </c>
      <c r="O141" s="116">
        <v>166400</v>
      </c>
      <c r="P141" s="116">
        <v>160000</v>
      </c>
      <c r="Q141" s="116">
        <v>153600</v>
      </c>
      <c r="R141" s="116"/>
      <c r="S141" s="116">
        <v>147200</v>
      </c>
      <c r="T141" s="116">
        <v>140800</v>
      </c>
      <c r="U141" s="117">
        <v>254720</v>
      </c>
    </row>
    <row r="142" spans="1:21" ht="28.5" customHeight="1" x14ac:dyDescent="0.25">
      <c r="A142" s="333"/>
      <c r="B142" s="204" t="s">
        <v>52</v>
      </c>
      <c r="C142" s="204" t="s">
        <v>47</v>
      </c>
      <c r="D142" s="204" t="s">
        <v>60</v>
      </c>
      <c r="E142" s="177" t="s">
        <v>48</v>
      </c>
      <c r="F142" s="117" t="e">
        <f>N142-(N142*(#REF!-15)/100)</f>
        <v>#REF!</v>
      </c>
      <c r="G142" s="117" t="e">
        <f>N142-(N142*(#REF!-11)/100)</f>
        <v>#REF!</v>
      </c>
      <c r="H142" s="117" t="e">
        <f>N142-(N142*(#REF!-9)/100)</f>
        <v>#REF!</v>
      </c>
      <c r="I142" s="117" t="e">
        <f>N142-(N142*(#REF!-7)/100)</f>
        <v>#REF!</v>
      </c>
      <c r="J142" s="117" t="e">
        <f>N142-(N142*(#REF!-6)/100)</f>
        <v>#REF!</v>
      </c>
      <c r="K142" s="117" t="e">
        <f>N142-(N142*(#REF!-5)/100)</f>
        <v>#REF!</v>
      </c>
      <c r="L142" s="117" t="e">
        <f>N142-(N142*(#REF!-3)/100)</f>
        <v>#REF!</v>
      </c>
      <c r="M142" s="117" t="e">
        <f>N142-(N142*(#REF!-2)/100)</f>
        <v>#REF!</v>
      </c>
      <c r="N142" s="116">
        <v>379000</v>
      </c>
      <c r="O142" s="116">
        <v>246350</v>
      </c>
      <c r="P142" s="116">
        <v>236875</v>
      </c>
      <c r="Q142" s="116">
        <v>227400</v>
      </c>
      <c r="R142" s="116"/>
      <c r="S142" s="116">
        <v>217924.99999999997</v>
      </c>
      <c r="T142" s="116">
        <v>208450.00000000003</v>
      </c>
      <c r="U142" s="117">
        <v>377105</v>
      </c>
    </row>
    <row r="143" spans="1:21" ht="28.5" customHeight="1" x14ac:dyDescent="0.25">
      <c r="A143" s="333"/>
      <c r="B143" s="204" t="s">
        <v>53</v>
      </c>
      <c r="C143" s="204" t="s">
        <v>51</v>
      </c>
      <c r="D143" s="204" t="s">
        <v>36</v>
      </c>
      <c r="E143" s="177" t="s">
        <v>170</v>
      </c>
      <c r="F143" s="117" t="e">
        <f>N143-(N143*(#REF!-15)/100)</f>
        <v>#REF!</v>
      </c>
      <c r="G143" s="117" t="e">
        <f>N143-(N143*(#REF!-11)/100)</f>
        <v>#REF!</v>
      </c>
      <c r="H143" s="117" t="e">
        <f>N143-(N143*(#REF!-9)/100)</f>
        <v>#REF!</v>
      </c>
      <c r="I143" s="117" t="e">
        <f>N143-(N143*(#REF!-7)/100)</f>
        <v>#REF!</v>
      </c>
      <c r="J143" s="117" t="e">
        <f>N143-(N143*(#REF!-6)/100)</f>
        <v>#REF!</v>
      </c>
      <c r="K143" s="117" t="e">
        <f>N143-(N143*(#REF!-5)/100)</f>
        <v>#REF!</v>
      </c>
      <c r="L143" s="117" t="e">
        <f>N143-(N143*(#REF!-3)/100)</f>
        <v>#REF!</v>
      </c>
      <c r="M143" s="117" t="e">
        <f>N143-(N143*(#REF!-2)/100)</f>
        <v>#REF!</v>
      </c>
      <c r="N143" s="116">
        <v>504000</v>
      </c>
      <c r="O143" s="116">
        <v>327600</v>
      </c>
      <c r="P143" s="116">
        <v>315000</v>
      </c>
      <c r="Q143" s="116">
        <v>302400</v>
      </c>
      <c r="R143" s="116"/>
      <c r="S143" s="116">
        <v>289800</v>
      </c>
      <c r="T143" s="116">
        <v>277200</v>
      </c>
      <c r="U143" s="117">
        <v>501480</v>
      </c>
    </row>
    <row r="144" spans="1:21" ht="28.5" customHeight="1" x14ac:dyDescent="0.25">
      <c r="A144" s="334"/>
      <c r="B144" s="204" t="s">
        <v>174</v>
      </c>
      <c r="C144" s="204" t="s">
        <v>172</v>
      </c>
      <c r="D144" s="204" t="s">
        <v>21</v>
      </c>
      <c r="E144" s="172" t="s">
        <v>173</v>
      </c>
      <c r="F144" s="117" t="e">
        <f>N144-(N144*(#REF!-15)/100)</f>
        <v>#REF!</v>
      </c>
      <c r="G144" s="117" t="e">
        <f>N144-(N144*(#REF!-11)/100)</f>
        <v>#REF!</v>
      </c>
      <c r="H144" s="117" t="e">
        <f>N144-(N144*(#REF!-9)/100)</f>
        <v>#REF!</v>
      </c>
      <c r="I144" s="117" t="e">
        <f>N144-(N144*(#REF!-7)/100)</f>
        <v>#REF!</v>
      </c>
      <c r="J144" s="117" t="e">
        <f>N144-(N144*(#REF!-6)/100)</f>
        <v>#REF!</v>
      </c>
      <c r="K144" s="117" t="e">
        <f>N144-(N144*(#REF!-5)/100)</f>
        <v>#REF!</v>
      </c>
      <c r="L144" s="117" t="e">
        <f>N144-(N144*(#REF!-3)/100)</f>
        <v>#REF!</v>
      </c>
      <c r="M144" s="117" t="e">
        <f>N144-(N144*(#REF!-2)/100)</f>
        <v>#REF!</v>
      </c>
      <c r="N144" s="116">
        <v>675000</v>
      </c>
      <c r="O144" s="116">
        <v>438750</v>
      </c>
      <c r="P144" s="116">
        <v>421875</v>
      </c>
      <c r="Q144" s="116">
        <v>405000</v>
      </c>
      <c r="R144" s="116"/>
      <c r="S144" s="244">
        <v>388124.99999999994</v>
      </c>
      <c r="T144" s="244">
        <v>371250.00000000006</v>
      </c>
      <c r="U144" s="318">
        <v>671625</v>
      </c>
    </row>
    <row r="145" spans="1:22" ht="28.5" customHeight="1" x14ac:dyDescent="0.3">
      <c r="A145" s="329" t="s">
        <v>549</v>
      </c>
      <c r="B145" s="330"/>
      <c r="C145" s="330"/>
      <c r="D145" s="330"/>
      <c r="E145" s="331"/>
      <c r="F145" s="197"/>
      <c r="G145" s="198"/>
      <c r="H145" s="199"/>
      <c r="I145" s="199"/>
      <c r="J145" s="199"/>
      <c r="K145" s="199"/>
      <c r="L145" s="199"/>
      <c r="M145" s="199"/>
      <c r="N145" s="138" t="s">
        <v>301</v>
      </c>
      <c r="O145" s="291" t="s">
        <v>736</v>
      </c>
      <c r="P145" s="116" t="s">
        <v>734</v>
      </c>
      <c r="Q145" s="116" t="s">
        <v>735</v>
      </c>
      <c r="R145" s="116"/>
      <c r="S145" s="116" t="s">
        <v>640</v>
      </c>
      <c r="T145" s="116" t="s">
        <v>641</v>
      </c>
      <c r="U145" s="116" t="s">
        <v>626</v>
      </c>
    </row>
    <row r="146" spans="1:22" ht="32.25" customHeight="1" x14ac:dyDescent="0.25">
      <c r="A146" s="332"/>
      <c r="B146" s="114" t="s">
        <v>550</v>
      </c>
      <c r="C146" s="238" t="s">
        <v>29</v>
      </c>
      <c r="D146" s="238" t="s">
        <v>222</v>
      </c>
      <c r="E146" s="242" t="s">
        <v>551</v>
      </c>
      <c r="F146" s="197"/>
      <c r="G146" s="198"/>
      <c r="H146" s="199"/>
      <c r="I146" s="199"/>
      <c r="J146" s="199"/>
      <c r="K146" s="199"/>
      <c r="L146" s="199"/>
      <c r="M146" s="199"/>
      <c r="N146" s="116">
        <v>430900</v>
      </c>
      <c r="O146" s="116">
        <v>280085</v>
      </c>
      <c r="P146" s="116">
        <v>269312.5</v>
      </c>
      <c r="Q146" s="116">
        <v>258540</v>
      </c>
      <c r="R146" s="116"/>
      <c r="S146" s="116">
        <v>247767.49999999997</v>
      </c>
      <c r="T146" s="116">
        <v>236995.00000000003</v>
      </c>
      <c r="U146" s="117"/>
    </row>
    <row r="147" spans="1:22" ht="32.25" customHeight="1" x14ac:dyDescent="0.25">
      <c r="A147" s="333"/>
      <c r="B147" s="114" t="s">
        <v>552</v>
      </c>
      <c r="C147" s="238" t="s">
        <v>47</v>
      </c>
      <c r="D147" s="238" t="s">
        <v>226</v>
      </c>
      <c r="E147" s="242" t="s">
        <v>553</v>
      </c>
      <c r="F147" s="197"/>
      <c r="G147" s="198"/>
      <c r="H147" s="199"/>
      <c r="I147" s="199"/>
      <c r="J147" s="199"/>
      <c r="K147" s="199"/>
      <c r="L147" s="199"/>
      <c r="M147" s="199"/>
      <c r="N147" s="116">
        <v>575200</v>
      </c>
      <c r="O147" s="116">
        <v>373880</v>
      </c>
      <c r="P147" s="116">
        <v>359500</v>
      </c>
      <c r="Q147" s="116">
        <v>345120</v>
      </c>
      <c r="R147" s="116"/>
      <c r="S147" s="116">
        <v>330740</v>
      </c>
      <c r="T147" s="116">
        <v>316360</v>
      </c>
      <c r="U147" s="117"/>
    </row>
    <row r="148" spans="1:22" ht="32.25" customHeight="1" x14ac:dyDescent="0.25">
      <c r="A148" s="333"/>
      <c r="B148" s="114" t="s">
        <v>554</v>
      </c>
      <c r="C148" s="238" t="s">
        <v>51</v>
      </c>
      <c r="D148" s="238" t="s">
        <v>228</v>
      </c>
      <c r="E148" s="242" t="s">
        <v>555</v>
      </c>
      <c r="F148" s="197"/>
      <c r="G148" s="198"/>
      <c r="H148" s="199"/>
      <c r="I148" s="199"/>
      <c r="J148" s="199"/>
      <c r="K148" s="199"/>
      <c r="L148" s="199"/>
      <c r="M148" s="199"/>
      <c r="N148" s="116">
        <v>748400</v>
      </c>
      <c r="O148" s="116">
        <v>486460</v>
      </c>
      <c r="P148" s="116">
        <v>467750</v>
      </c>
      <c r="Q148" s="116">
        <v>449040</v>
      </c>
      <c r="R148" s="116"/>
      <c r="S148" s="116">
        <v>430329.99999999994</v>
      </c>
      <c r="T148" s="116">
        <v>411620.00000000006</v>
      </c>
      <c r="U148" s="117"/>
    </row>
    <row r="149" spans="1:22" ht="32.25" customHeight="1" x14ac:dyDescent="0.25">
      <c r="A149" s="334"/>
      <c r="B149" s="114" t="s">
        <v>556</v>
      </c>
      <c r="C149" s="238" t="s">
        <v>214</v>
      </c>
      <c r="D149" s="238" t="s">
        <v>492</v>
      </c>
      <c r="E149" s="242" t="s">
        <v>557</v>
      </c>
      <c r="F149" s="197"/>
      <c r="G149" s="198"/>
      <c r="H149" s="199"/>
      <c r="I149" s="199"/>
      <c r="J149" s="199"/>
      <c r="K149" s="199"/>
      <c r="L149" s="199"/>
      <c r="M149" s="199"/>
      <c r="N149" s="116">
        <v>940800</v>
      </c>
      <c r="O149" s="116">
        <v>611520</v>
      </c>
      <c r="P149" s="116">
        <v>588000</v>
      </c>
      <c r="Q149" s="116">
        <v>564480</v>
      </c>
      <c r="R149" s="116"/>
      <c r="S149" s="116">
        <v>540960</v>
      </c>
      <c r="T149" s="116">
        <v>517440.00000000006</v>
      </c>
      <c r="U149" s="117"/>
    </row>
    <row r="150" spans="1:22" ht="32.25" customHeight="1" x14ac:dyDescent="0.25">
      <c r="A150" s="332"/>
      <c r="B150" s="114" t="s">
        <v>559</v>
      </c>
      <c r="C150" s="238" t="s">
        <v>29</v>
      </c>
      <c r="D150" s="238" t="s">
        <v>222</v>
      </c>
      <c r="E150" s="242" t="s">
        <v>551</v>
      </c>
      <c r="F150" s="197"/>
      <c r="G150" s="198"/>
      <c r="H150" s="199"/>
      <c r="I150" s="199"/>
      <c r="J150" s="199"/>
      <c r="K150" s="199"/>
      <c r="L150" s="199"/>
      <c r="M150" s="199"/>
      <c r="N150" s="116">
        <v>450500</v>
      </c>
      <c r="O150" s="116">
        <v>292825</v>
      </c>
      <c r="P150" s="116">
        <v>281562.5</v>
      </c>
      <c r="Q150" s="116">
        <v>270300</v>
      </c>
      <c r="R150" s="116"/>
      <c r="S150" s="116">
        <v>259037.49999999997</v>
      </c>
      <c r="T150" s="116">
        <v>247775.00000000003</v>
      </c>
      <c r="U150" s="117"/>
    </row>
    <row r="151" spans="1:22" ht="32.25" customHeight="1" x14ac:dyDescent="0.25">
      <c r="A151" s="333"/>
      <c r="B151" s="114" t="s">
        <v>558</v>
      </c>
      <c r="C151" s="238" t="s">
        <v>47</v>
      </c>
      <c r="D151" s="238" t="s">
        <v>226</v>
      </c>
      <c r="E151" s="242" t="s">
        <v>553</v>
      </c>
      <c r="F151" s="197"/>
      <c r="G151" s="198"/>
      <c r="H151" s="199"/>
      <c r="I151" s="199"/>
      <c r="J151" s="199"/>
      <c r="K151" s="199"/>
      <c r="L151" s="199"/>
      <c r="M151" s="199"/>
      <c r="N151" s="116">
        <v>602900</v>
      </c>
      <c r="O151" s="116">
        <v>391885</v>
      </c>
      <c r="P151" s="116">
        <v>376812.5</v>
      </c>
      <c r="Q151" s="116">
        <v>361740</v>
      </c>
      <c r="R151" s="116"/>
      <c r="S151" s="116">
        <v>346667.5</v>
      </c>
      <c r="T151" s="116">
        <v>331595</v>
      </c>
      <c r="U151" s="117"/>
    </row>
    <row r="152" spans="1:22" ht="32.25" customHeight="1" x14ac:dyDescent="0.25">
      <c r="A152" s="333"/>
      <c r="B152" s="114" t="s">
        <v>560</v>
      </c>
      <c r="C152" s="238" t="s">
        <v>51</v>
      </c>
      <c r="D152" s="238" t="s">
        <v>228</v>
      </c>
      <c r="E152" s="242" t="s">
        <v>555</v>
      </c>
      <c r="F152" s="197"/>
      <c r="G152" s="198"/>
      <c r="H152" s="199"/>
      <c r="I152" s="199"/>
      <c r="J152" s="199"/>
      <c r="K152" s="199"/>
      <c r="L152" s="199"/>
      <c r="M152" s="199"/>
      <c r="N152" s="116">
        <v>783100</v>
      </c>
      <c r="O152" s="116">
        <v>509015</v>
      </c>
      <c r="P152" s="116">
        <v>489437.5</v>
      </c>
      <c r="Q152" s="116">
        <v>469860</v>
      </c>
      <c r="R152" s="116"/>
      <c r="S152" s="116">
        <v>450282.49999999994</v>
      </c>
      <c r="T152" s="116">
        <v>430705.00000000006</v>
      </c>
      <c r="U152" s="117"/>
    </row>
    <row r="153" spans="1:22" ht="32.25" customHeight="1" x14ac:dyDescent="0.25">
      <c r="A153" s="334"/>
      <c r="B153" s="114" t="s">
        <v>561</v>
      </c>
      <c r="C153" s="238" t="s">
        <v>214</v>
      </c>
      <c r="D153" s="238" t="s">
        <v>492</v>
      </c>
      <c r="E153" s="242" t="s">
        <v>557</v>
      </c>
      <c r="F153" s="197"/>
      <c r="G153" s="198"/>
      <c r="H153" s="199"/>
      <c r="I153" s="199"/>
      <c r="J153" s="199"/>
      <c r="K153" s="199"/>
      <c r="L153" s="199"/>
      <c r="M153" s="199"/>
      <c r="N153" s="116">
        <v>987600</v>
      </c>
      <c r="O153" s="116">
        <v>641940</v>
      </c>
      <c r="P153" s="116">
        <v>617250</v>
      </c>
      <c r="Q153" s="116">
        <v>592560</v>
      </c>
      <c r="R153" s="116"/>
      <c r="S153" s="244">
        <v>567870</v>
      </c>
      <c r="T153" s="244">
        <v>543180</v>
      </c>
      <c r="U153" s="318"/>
    </row>
    <row r="154" spans="1:22" ht="15.75" customHeight="1" x14ac:dyDescent="0.25">
      <c r="A154" s="269"/>
      <c r="B154" s="114"/>
      <c r="C154" s="270"/>
      <c r="D154" s="270"/>
      <c r="E154" s="242"/>
      <c r="F154" s="197"/>
      <c r="G154" s="198"/>
      <c r="H154" s="199"/>
      <c r="I154" s="199"/>
      <c r="J154" s="199"/>
      <c r="K154" s="199"/>
      <c r="L154" s="199"/>
      <c r="M154" s="199"/>
      <c r="N154" s="116"/>
      <c r="O154" s="116"/>
      <c r="P154" s="116"/>
      <c r="Q154" s="116"/>
      <c r="R154" s="116"/>
      <c r="S154" s="116"/>
      <c r="T154" s="116"/>
      <c r="U154" s="117"/>
    </row>
    <row r="155" spans="1:22" ht="25.5" customHeight="1" x14ac:dyDescent="0.3">
      <c r="A155" s="329" t="s">
        <v>682</v>
      </c>
      <c r="B155" s="330"/>
      <c r="C155" s="330"/>
      <c r="D155" s="330"/>
      <c r="E155" s="331"/>
      <c r="F155" s="197"/>
      <c r="G155" s="198"/>
      <c r="H155" s="199"/>
      <c r="I155" s="199"/>
      <c r="J155" s="199"/>
      <c r="K155" s="199"/>
      <c r="L155" s="199"/>
      <c r="M155" s="199"/>
      <c r="N155" s="138" t="s">
        <v>301</v>
      </c>
      <c r="O155" s="291" t="s">
        <v>736</v>
      </c>
      <c r="P155" s="116" t="s">
        <v>734</v>
      </c>
      <c r="Q155" s="116" t="s">
        <v>735</v>
      </c>
      <c r="R155" s="116"/>
      <c r="S155" s="116" t="s">
        <v>640</v>
      </c>
      <c r="T155" s="116" t="s">
        <v>641</v>
      </c>
      <c r="U155" s="117"/>
    </row>
    <row r="156" spans="1:22" ht="32.25" customHeight="1" x14ac:dyDescent="0.25">
      <c r="A156" s="332"/>
      <c r="B156" s="114" t="s">
        <v>683</v>
      </c>
      <c r="C156" s="270" t="s">
        <v>8</v>
      </c>
      <c r="D156" s="270" t="s">
        <v>684</v>
      </c>
      <c r="E156" s="137" t="s">
        <v>685</v>
      </c>
      <c r="F156" s="197"/>
      <c r="G156" s="198"/>
      <c r="H156" s="199"/>
      <c r="I156" s="199"/>
      <c r="J156" s="199"/>
      <c r="K156" s="199"/>
      <c r="L156" s="199"/>
      <c r="M156" s="199"/>
      <c r="N156" s="116">
        <v>175600</v>
      </c>
      <c r="O156" s="116">
        <v>99840</v>
      </c>
      <c r="P156" s="116">
        <v>96000</v>
      </c>
      <c r="Q156" s="116">
        <v>92160</v>
      </c>
      <c r="R156" s="116"/>
      <c r="S156" s="116">
        <v>100969.99999999999</v>
      </c>
      <c r="T156" s="116">
        <v>96580.000000000015</v>
      </c>
      <c r="U156" s="117"/>
      <c r="V156" s="110">
        <v>76800</v>
      </c>
    </row>
    <row r="157" spans="1:22" ht="32.25" customHeight="1" x14ac:dyDescent="0.25">
      <c r="A157" s="333"/>
      <c r="B157" s="114" t="s">
        <v>686</v>
      </c>
      <c r="C157" s="270" t="s">
        <v>8</v>
      </c>
      <c r="D157" s="270" t="s">
        <v>684</v>
      </c>
      <c r="E157" s="137" t="s">
        <v>691</v>
      </c>
      <c r="F157" s="197"/>
      <c r="G157" s="198"/>
      <c r="H157" s="199"/>
      <c r="I157" s="199"/>
      <c r="J157" s="199"/>
      <c r="K157" s="199"/>
      <c r="L157" s="199"/>
      <c r="M157" s="199"/>
      <c r="N157" s="116">
        <v>217100</v>
      </c>
      <c r="O157" s="116">
        <v>117520</v>
      </c>
      <c r="P157" s="116">
        <v>113000</v>
      </c>
      <c r="Q157" s="116">
        <v>108480</v>
      </c>
      <c r="R157" s="116"/>
      <c r="S157" s="116">
        <v>124832.49999999999</v>
      </c>
      <c r="T157" s="116">
        <v>119405.00000000001</v>
      </c>
      <c r="U157" s="117"/>
      <c r="V157" s="110">
        <v>90400</v>
      </c>
    </row>
    <row r="158" spans="1:22" ht="32.25" customHeight="1" x14ac:dyDescent="0.25">
      <c r="A158" s="333"/>
      <c r="B158" s="114" t="s">
        <v>687</v>
      </c>
      <c r="C158" s="270" t="s">
        <v>688</v>
      </c>
      <c r="D158" s="270" t="s">
        <v>689</v>
      </c>
      <c r="E158" s="137" t="s">
        <v>692</v>
      </c>
      <c r="F158" s="197"/>
      <c r="G158" s="198"/>
      <c r="H158" s="199"/>
      <c r="I158" s="199"/>
      <c r="J158" s="199"/>
      <c r="K158" s="199"/>
      <c r="L158" s="199"/>
      <c r="M158" s="199"/>
      <c r="N158" s="116">
        <v>194000</v>
      </c>
      <c r="O158" s="116">
        <v>105820</v>
      </c>
      <c r="P158" s="116">
        <v>101750</v>
      </c>
      <c r="Q158" s="116">
        <v>97680</v>
      </c>
      <c r="R158" s="116"/>
      <c r="S158" s="116">
        <v>111549.99999999999</v>
      </c>
      <c r="T158" s="116">
        <v>106700.00000000001</v>
      </c>
      <c r="U158" s="117"/>
      <c r="V158" s="110">
        <v>81400</v>
      </c>
    </row>
    <row r="159" spans="1:22" ht="32.25" customHeight="1" x14ac:dyDescent="0.25">
      <c r="A159" s="333"/>
      <c r="B159" s="114" t="s">
        <v>690</v>
      </c>
      <c r="C159" s="270" t="s">
        <v>688</v>
      </c>
      <c r="D159" s="270" t="s">
        <v>684</v>
      </c>
      <c r="E159" s="137" t="s">
        <v>692</v>
      </c>
      <c r="F159" s="197"/>
      <c r="G159" s="198"/>
      <c r="H159" s="199"/>
      <c r="I159" s="199"/>
      <c r="J159" s="199"/>
      <c r="K159" s="199"/>
      <c r="L159" s="199"/>
      <c r="M159" s="199"/>
      <c r="N159" s="116">
        <v>254100</v>
      </c>
      <c r="O159" s="116">
        <v>123240</v>
      </c>
      <c r="P159" s="116">
        <v>118500</v>
      </c>
      <c r="Q159" s="116">
        <v>113760</v>
      </c>
      <c r="R159" s="116"/>
      <c r="S159" s="116">
        <v>146107.5</v>
      </c>
      <c r="T159" s="116">
        <v>139755</v>
      </c>
      <c r="U159" s="117"/>
      <c r="V159" s="110">
        <v>94800</v>
      </c>
    </row>
    <row r="160" spans="1:22" ht="32.25" customHeight="1" x14ac:dyDescent="0.25">
      <c r="A160" s="334"/>
      <c r="B160" s="114" t="s">
        <v>694</v>
      </c>
      <c r="C160" s="270" t="s">
        <v>376</v>
      </c>
      <c r="D160" s="270" t="s">
        <v>695</v>
      </c>
      <c r="E160" s="137" t="s">
        <v>692</v>
      </c>
      <c r="F160" s="197"/>
      <c r="G160" s="198"/>
      <c r="H160" s="199"/>
      <c r="I160" s="199"/>
      <c r="J160" s="199"/>
      <c r="K160" s="199"/>
      <c r="L160" s="199"/>
      <c r="M160" s="199"/>
      <c r="N160" s="116">
        <v>204500</v>
      </c>
      <c r="O160" s="116">
        <v>115050</v>
      </c>
      <c r="P160" s="116">
        <v>110625</v>
      </c>
      <c r="Q160" s="116">
        <v>106200</v>
      </c>
      <c r="R160" s="116"/>
      <c r="S160" s="116">
        <v>117587.49999999999</v>
      </c>
      <c r="T160" s="116">
        <v>112475.00000000001</v>
      </c>
      <c r="U160" s="117"/>
      <c r="V160" s="110">
        <v>88500</v>
      </c>
    </row>
    <row r="161" spans="1:22" ht="32.25" customHeight="1" x14ac:dyDescent="0.25">
      <c r="A161" s="332"/>
      <c r="B161" s="114" t="s">
        <v>697</v>
      </c>
      <c r="C161" s="270" t="s">
        <v>376</v>
      </c>
      <c r="D161" s="270" t="s">
        <v>695</v>
      </c>
      <c r="E161" s="137" t="s">
        <v>692</v>
      </c>
      <c r="F161" s="197"/>
      <c r="G161" s="198"/>
      <c r="H161" s="199"/>
      <c r="I161" s="199"/>
      <c r="J161" s="199"/>
      <c r="K161" s="199"/>
      <c r="L161" s="199"/>
      <c r="M161" s="199"/>
      <c r="N161" s="116">
        <v>265700</v>
      </c>
      <c r="O161" s="116">
        <v>142350</v>
      </c>
      <c r="P161" s="116">
        <v>136875</v>
      </c>
      <c r="Q161" s="116">
        <v>131400</v>
      </c>
      <c r="R161" s="116"/>
      <c r="S161" s="116">
        <v>152777.5</v>
      </c>
      <c r="T161" s="116">
        <v>146135</v>
      </c>
      <c r="U161" s="117"/>
      <c r="V161" s="110">
        <v>109500</v>
      </c>
    </row>
    <row r="162" spans="1:22" ht="32.25" customHeight="1" x14ac:dyDescent="0.25">
      <c r="A162" s="333"/>
      <c r="B162" s="114" t="s">
        <v>761</v>
      </c>
      <c r="C162" s="270" t="s">
        <v>376</v>
      </c>
      <c r="D162" s="270" t="s">
        <v>695</v>
      </c>
      <c r="E162" s="137" t="s">
        <v>696</v>
      </c>
      <c r="F162" s="197"/>
      <c r="G162" s="198"/>
      <c r="H162" s="199"/>
      <c r="I162" s="199"/>
      <c r="J162" s="199"/>
      <c r="K162" s="199"/>
      <c r="L162" s="199"/>
      <c r="M162" s="199"/>
      <c r="N162" s="116">
        <v>225300</v>
      </c>
      <c r="O162" s="116">
        <v>128180</v>
      </c>
      <c r="P162" s="116">
        <v>123250</v>
      </c>
      <c r="Q162" s="116">
        <v>118320</v>
      </c>
      <c r="R162" s="116"/>
      <c r="S162" s="116">
        <v>129547.49999999999</v>
      </c>
      <c r="T162" s="116">
        <v>123915.00000000001</v>
      </c>
      <c r="U162" s="117"/>
      <c r="V162" s="110">
        <v>98600</v>
      </c>
    </row>
    <row r="163" spans="1:22" ht="32.25" customHeight="1" x14ac:dyDescent="0.25">
      <c r="A163" s="333"/>
      <c r="B163" s="114" t="s">
        <v>760</v>
      </c>
      <c r="C163" s="270" t="s">
        <v>376</v>
      </c>
      <c r="D163" s="270" t="s">
        <v>695</v>
      </c>
      <c r="E163" s="137" t="s">
        <v>696</v>
      </c>
      <c r="F163" s="197"/>
      <c r="G163" s="198"/>
      <c r="H163" s="199"/>
      <c r="I163" s="199"/>
      <c r="J163" s="199"/>
      <c r="K163" s="199"/>
      <c r="L163" s="199"/>
      <c r="M163" s="199"/>
      <c r="N163" s="116">
        <v>286400</v>
      </c>
      <c r="O163" s="116">
        <v>159640</v>
      </c>
      <c r="P163" s="116">
        <v>153500</v>
      </c>
      <c r="Q163" s="116">
        <v>147360</v>
      </c>
      <c r="R163" s="116"/>
      <c r="S163" s="116">
        <v>164680</v>
      </c>
      <c r="T163" s="116">
        <v>157520</v>
      </c>
      <c r="U163" s="117"/>
      <c r="V163" s="110">
        <v>122800</v>
      </c>
    </row>
    <row r="164" spans="1:22" ht="32.25" customHeight="1" x14ac:dyDescent="0.25">
      <c r="A164" s="333"/>
      <c r="B164" s="114" t="s">
        <v>698</v>
      </c>
      <c r="C164" s="270" t="s">
        <v>47</v>
      </c>
      <c r="D164" s="270" t="s">
        <v>700</v>
      </c>
      <c r="E164" s="137" t="s">
        <v>696</v>
      </c>
      <c r="F164" s="197"/>
      <c r="G164" s="198"/>
      <c r="H164" s="199"/>
      <c r="I164" s="199"/>
      <c r="J164" s="199"/>
      <c r="K164" s="199"/>
      <c r="L164" s="199"/>
      <c r="M164" s="199"/>
      <c r="N164" s="116">
        <v>283000</v>
      </c>
      <c r="O164" s="116">
        <v>157560</v>
      </c>
      <c r="P164" s="116">
        <v>151500</v>
      </c>
      <c r="Q164" s="116">
        <v>145440</v>
      </c>
      <c r="R164" s="116"/>
      <c r="S164" s="116">
        <v>162725</v>
      </c>
      <c r="T164" s="116">
        <v>155650</v>
      </c>
      <c r="U164" s="117"/>
      <c r="V164" s="110">
        <v>121200</v>
      </c>
    </row>
    <row r="165" spans="1:22" ht="32.25" customHeight="1" x14ac:dyDescent="0.25">
      <c r="A165" s="334"/>
      <c r="B165" s="114" t="s">
        <v>699</v>
      </c>
      <c r="C165" s="270" t="s">
        <v>47</v>
      </c>
      <c r="D165" s="270" t="s">
        <v>700</v>
      </c>
      <c r="E165" s="137" t="s">
        <v>696</v>
      </c>
      <c r="F165" s="197"/>
      <c r="G165" s="198"/>
      <c r="H165" s="199"/>
      <c r="I165" s="199"/>
      <c r="J165" s="199"/>
      <c r="K165" s="199"/>
      <c r="L165" s="199"/>
      <c r="M165" s="199"/>
      <c r="N165" s="116">
        <v>346500</v>
      </c>
      <c r="O165" s="116">
        <v>183430</v>
      </c>
      <c r="P165" s="116">
        <v>176375</v>
      </c>
      <c r="Q165" s="116">
        <v>169320</v>
      </c>
      <c r="R165" s="116"/>
      <c r="S165" s="244">
        <v>199237.49999999997</v>
      </c>
      <c r="T165" s="244">
        <v>190575.00000000003</v>
      </c>
      <c r="U165" s="318"/>
      <c r="V165" s="110">
        <v>141100</v>
      </c>
    </row>
    <row r="166" spans="1:22" ht="15.75" customHeight="1" x14ac:dyDescent="0.25">
      <c r="A166" s="283"/>
      <c r="B166" s="114"/>
      <c r="C166" s="270"/>
      <c r="D166" s="270"/>
      <c r="E166" s="242"/>
      <c r="F166" s="197"/>
      <c r="G166" s="198"/>
      <c r="H166" s="199"/>
      <c r="I166" s="199"/>
      <c r="J166" s="199"/>
      <c r="K166" s="199"/>
      <c r="L166" s="199"/>
      <c r="M166" s="199"/>
      <c r="N166" s="116"/>
      <c r="O166" s="116"/>
      <c r="P166" s="116"/>
      <c r="Q166" s="116"/>
      <c r="R166" s="116"/>
      <c r="S166" s="116"/>
      <c r="T166" s="116"/>
      <c r="U166" s="117"/>
    </row>
    <row r="167" spans="1:22" ht="32.25" customHeight="1" x14ac:dyDescent="0.3">
      <c r="A167" s="329" t="s">
        <v>701</v>
      </c>
      <c r="B167" s="330"/>
      <c r="C167" s="330"/>
      <c r="D167" s="330"/>
      <c r="E167" s="331"/>
      <c r="F167" s="197"/>
      <c r="G167" s="198"/>
      <c r="H167" s="199"/>
      <c r="I167" s="199"/>
      <c r="J167" s="199"/>
      <c r="K167" s="199"/>
      <c r="L167" s="199"/>
      <c r="M167" s="199"/>
      <c r="N167" s="138" t="s">
        <v>301</v>
      </c>
      <c r="O167" s="291" t="s">
        <v>736</v>
      </c>
      <c r="P167" s="116" t="s">
        <v>734</v>
      </c>
      <c r="Q167" s="116" t="s">
        <v>735</v>
      </c>
      <c r="R167" s="116"/>
      <c r="S167" s="116" t="s">
        <v>640</v>
      </c>
      <c r="T167" s="116" t="s">
        <v>641</v>
      </c>
      <c r="U167" s="117"/>
    </row>
    <row r="168" spans="1:22" ht="32.25" customHeight="1" x14ac:dyDescent="0.25">
      <c r="A168" s="332"/>
      <c r="B168" s="114" t="s">
        <v>702</v>
      </c>
      <c r="C168" s="270" t="s">
        <v>8</v>
      </c>
      <c r="D168" s="270" t="s">
        <v>684</v>
      </c>
      <c r="E168" s="137" t="s">
        <v>693</v>
      </c>
      <c r="F168" s="197"/>
      <c r="G168" s="198"/>
      <c r="H168" s="199"/>
      <c r="I168" s="199"/>
      <c r="J168" s="199"/>
      <c r="K168" s="199"/>
      <c r="L168" s="199"/>
      <c r="M168" s="199"/>
      <c r="N168" s="277">
        <v>175600</v>
      </c>
      <c r="O168" s="116">
        <v>99840</v>
      </c>
      <c r="P168" s="116">
        <v>96000</v>
      </c>
      <c r="Q168" s="116">
        <v>92160</v>
      </c>
      <c r="R168" s="116"/>
      <c r="S168" s="116">
        <v>100969.99999999999</v>
      </c>
      <c r="T168" s="116">
        <v>96580.000000000015</v>
      </c>
      <c r="U168" s="117"/>
      <c r="V168" s="110">
        <v>76800</v>
      </c>
    </row>
    <row r="169" spans="1:22" ht="32.25" customHeight="1" x14ac:dyDescent="0.25">
      <c r="A169" s="333"/>
      <c r="B169" s="114" t="s">
        <v>703</v>
      </c>
      <c r="C169" s="270" t="s">
        <v>10</v>
      </c>
      <c r="D169" s="270" t="s">
        <v>684</v>
      </c>
      <c r="E169" s="137" t="s">
        <v>693</v>
      </c>
      <c r="F169" s="197"/>
      <c r="G169" s="198"/>
      <c r="H169" s="199"/>
      <c r="I169" s="199"/>
      <c r="J169" s="199"/>
      <c r="K169" s="199"/>
      <c r="L169" s="199"/>
      <c r="M169" s="199"/>
      <c r="N169" s="277">
        <v>217100</v>
      </c>
      <c r="O169" s="116">
        <v>117520</v>
      </c>
      <c r="P169" s="116">
        <v>113000</v>
      </c>
      <c r="Q169" s="116">
        <v>108480</v>
      </c>
      <c r="R169" s="116"/>
      <c r="S169" s="116">
        <v>124832.49999999999</v>
      </c>
      <c r="T169" s="116">
        <v>119405.00000000001</v>
      </c>
      <c r="U169" s="117"/>
      <c r="V169" s="110">
        <v>90400</v>
      </c>
    </row>
    <row r="170" spans="1:22" ht="32.25" customHeight="1" x14ac:dyDescent="0.25">
      <c r="A170" s="333"/>
      <c r="B170" s="114" t="s">
        <v>704</v>
      </c>
      <c r="C170" s="270" t="s">
        <v>688</v>
      </c>
      <c r="D170" s="270" t="s">
        <v>689</v>
      </c>
      <c r="E170" s="137" t="s">
        <v>799</v>
      </c>
      <c r="F170" s="197"/>
      <c r="G170" s="198"/>
      <c r="H170" s="199"/>
      <c r="I170" s="199"/>
      <c r="J170" s="199"/>
      <c r="K170" s="199"/>
      <c r="L170" s="199"/>
      <c r="M170" s="199"/>
      <c r="N170" s="116">
        <v>194000</v>
      </c>
      <c r="O170" s="116">
        <v>105820</v>
      </c>
      <c r="P170" s="116">
        <v>101750</v>
      </c>
      <c r="Q170" s="116">
        <v>97680</v>
      </c>
      <c r="R170" s="116"/>
      <c r="S170" s="116">
        <v>111549.99999999999</v>
      </c>
      <c r="T170" s="116">
        <v>106700.00000000001</v>
      </c>
      <c r="U170" s="117"/>
      <c r="V170" s="110">
        <v>81400</v>
      </c>
    </row>
    <row r="171" spans="1:22" ht="32.25" customHeight="1" x14ac:dyDescent="0.25">
      <c r="A171" s="333"/>
      <c r="B171" s="114" t="s">
        <v>705</v>
      </c>
      <c r="C171" s="270" t="s">
        <v>13</v>
      </c>
      <c r="D171" s="270" t="s">
        <v>689</v>
      </c>
      <c r="E171" s="137" t="s">
        <v>799</v>
      </c>
      <c r="F171" s="197"/>
      <c r="G171" s="198"/>
      <c r="H171" s="199"/>
      <c r="I171" s="199"/>
      <c r="J171" s="199"/>
      <c r="K171" s="199"/>
      <c r="L171" s="199"/>
      <c r="M171" s="199"/>
      <c r="N171" s="116">
        <v>254100</v>
      </c>
      <c r="O171" s="116">
        <v>123240</v>
      </c>
      <c r="P171" s="116">
        <v>118500</v>
      </c>
      <c r="Q171" s="116">
        <v>113760</v>
      </c>
      <c r="R171" s="116"/>
      <c r="S171" s="116">
        <v>146107.5</v>
      </c>
      <c r="T171" s="116">
        <v>139755</v>
      </c>
      <c r="U171" s="117"/>
      <c r="V171" s="110">
        <v>94800</v>
      </c>
    </row>
    <row r="172" spans="1:22" ht="32.25" customHeight="1" x14ac:dyDescent="0.25">
      <c r="A172" s="334"/>
      <c r="B172" s="114" t="s">
        <v>706</v>
      </c>
      <c r="C172" s="270" t="s">
        <v>376</v>
      </c>
      <c r="D172" s="270" t="s">
        <v>695</v>
      </c>
      <c r="E172" s="137" t="s">
        <v>799</v>
      </c>
      <c r="F172" s="197"/>
      <c r="G172" s="198"/>
      <c r="H172" s="199"/>
      <c r="I172" s="199"/>
      <c r="J172" s="199"/>
      <c r="K172" s="199"/>
      <c r="L172" s="199"/>
      <c r="M172" s="199"/>
      <c r="N172" s="116">
        <v>204500</v>
      </c>
      <c r="O172" s="116">
        <v>115050</v>
      </c>
      <c r="P172" s="116">
        <v>110625</v>
      </c>
      <c r="Q172" s="116">
        <v>106200</v>
      </c>
      <c r="R172" s="116"/>
      <c r="S172" s="116">
        <v>117587.49999999999</v>
      </c>
      <c r="T172" s="116">
        <v>112475.00000000001</v>
      </c>
      <c r="U172" s="117"/>
      <c r="V172" s="110">
        <v>88500</v>
      </c>
    </row>
    <row r="173" spans="1:22" ht="32.25" customHeight="1" x14ac:dyDescent="0.25">
      <c r="A173" s="332"/>
      <c r="B173" s="114" t="s">
        <v>707</v>
      </c>
      <c r="C173" s="270" t="s">
        <v>15</v>
      </c>
      <c r="D173" s="270" t="s">
        <v>695</v>
      </c>
      <c r="E173" s="137" t="s">
        <v>799</v>
      </c>
      <c r="F173" s="197"/>
      <c r="G173" s="198"/>
      <c r="H173" s="199"/>
      <c r="I173" s="199"/>
      <c r="J173" s="199"/>
      <c r="K173" s="199"/>
      <c r="L173" s="199"/>
      <c r="M173" s="199"/>
      <c r="N173" s="116">
        <v>265700</v>
      </c>
      <c r="O173" s="116">
        <v>142350</v>
      </c>
      <c r="P173" s="116">
        <v>136875</v>
      </c>
      <c r="Q173" s="116">
        <v>131400</v>
      </c>
      <c r="R173" s="116"/>
      <c r="S173" s="116">
        <v>152777.5</v>
      </c>
      <c r="T173" s="116">
        <v>146135</v>
      </c>
      <c r="U173" s="117"/>
      <c r="V173" s="110">
        <v>109500</v>
      </c>
    </row>
    <row r="174" spans="1:22" ht="32.25" customHeight="1" x14ac:dyDescent="0.25">
      <c r="A174" s="333"/>
      <c r="B174" s="114" t="s">
        <v>797</v>
      </c>
      <c r="C174" s="270" t="s">
        <v>376</v>
      </c>
      <c r="D174" s="270" t="s">
        <v>695</v>
      </c>
      <c r="E174" s="137" t="s">
        <v>798</v>
      </c>
      <c r="F174" s="197"/>
      <c r="G174" s="198"/>
      <c r="H174" s="199"/>
      <c r="I174" s="199"/>
      <c r="J174" s="199"/>
      <c r="K174" s="199"/>
      <c r="L174" s="199"/>
      <c r="M174" s="199"/>
      <c r="N174" s="116">
        <v>225300</v>
      </c>
      <c r="O174" s="116">
        <v>128180</v>
      </c>
      <c r="P174" s="116">
        <v>123250</v>
      </c>
      <c r="Q174" s="116">
        <v>118320</v>
      </c>
      <c r="R174" s="116"/>
      <c r="S174" s="116">
        <v>129547.49999999999</v>
      </c>
      <c r="T174" s="116">
        <v>123915.00000000001</v>
      </c>
      <c r="U174" s="117"/>
      <c r="V174" s="110">
        <v>98600</v>
      </c>
    </row>
    <row r="175" spans="1:22" ht="32.25" customHeight="1" x14ac:dyDescent="0.25">
      <c r="A175" s="333"/>
      <c r="B175" s="114" t="s">
        <v>796</v>
      </c>
      <c r="C175" s="270" t="s">
        <v>15</v>
      </c>
      <c r="D175" s="270" t="s">
        <v>695</v>
      </c>
      <c r="E175" s="137" t="s">
        <v>798</v>
      </c>
      <c r="F175" s="197"/>
      <c r="G175" s="198"/>
      <c r="H175" s="199"/>
      <c r="I175" s="199"/>
      <c r="J175" s="199"/>
      <c r="K175" s="199"/>
      <c r="L175" s="199"/>
      <c r="M175" s="199"/>
      <c r="N175" s="116">
        <v>286400</v>
      </c>
      <c r="O175" s="116">
        <v>159640</v>
      </c>
      <c r="P175" s="116">
        <v>153500</v>
      </c>
      <c r="Q175" s="116">
        <v>147360</v>
      </c>
      <c r="R175" s="116"/>
      <c r="S175" s="116">
        <v>164680</v>
      </c>
      <c r="T175" s="116">
        <v>157520</v>
      </c>
      <c r="U175" s="117"/>
      <c r="V175" s="110">
        <v>122800</v>
      </c>
    </row>
    <row r="176" spans="1:22" ht="32.25" customHeight="1" x14ac:dyDescent="0.25">
      <c r="A176" s="333"/>
      <c r="B176" s="114" t="s">
        <v>708</v>
      </c>
      <c r="C176" s="270" t="s">
        <v>47</v>
      </c>
      <c r="D176" s="270" t="s">
        <v>700</v>
      </c>
      <c r="E176" s="137" t="s">
        <v>798</v>
      </c>
      <c r="F176" s="197"/>
      <c r="G176" s="198"/>
      <c r="H176" s="199"/>
      <c r="I176" s="199"/>
      <c r="J176" s="199"/>
      <c r="K176" s="199"/>
      <c r="L176" s="199"/>
      <c r="M176" s="199"/>
      <c r="N176" s="116">
        <v>283000</v>
      </c>
      <c r="O176" s="116">
        <v>157560</v>
      </c>
      <c r="P176" s="116">
        <v>151500</v>
      </c>
      <c r="Q176" s="116">
        <v>145440</v>
      </c>
      <c r="R176" s="116"/>
      <c r="S176" s="116">
        <v>162725</v>
      </c>
      <c r="T176" s="116">
        <v>155650</v>
      </c>
      <c r="U176" s="117"/>
      <c r="V176" s="110">
        <v>121200</v>
      </c>
    </row>
    <row r="177" spans="1:22" ht="32.25" customHeight="1" x14ac:dyDescent="0.25">
      <c r="A177" s="334"/>
      <c r="B177" s="114" t="s">
        <v>709</v>
      </c>
      <c r="C177" s="270" t="s">
        <v>17</v>
      </c>
      <c r="D177" s="270" t="s">
        <v>700</v>
      </c>
      <c r="E177" s="137" t="s">
        <v>798</v>
      </c>
      <c r="F177" s="197"/>
      <c r="G177" s="198"/>
      <c r="H177" s="199"/>
      <c r="I177" s="199"/>
      <c r="J177" s="199"/>
      <c r="K177" s="199"/>
      <c r="L177" s="199"/>
      <c r="M177" s="199"/>
      <c r="N177" s="116">
        <v>346500</v>
      </c>
      <c r="O177" s="116">
        <v>183430</v>
      </c>
      <c r="P177" s="116">
        <v>176375</v>
      </c>
      <c r="Q177" s="116">
        <v>169320</v>
      </c>
      <c r="R177" s="116"/>
      <c r="S177" s="116">
        <v>199237.49999999997</v>
      </c>
      <c r="T177" s="244">
        <v>190575.00000000003</v>
      </c>
      <c r="U177" s="318"/>
      <c r="V177" s="110">
        <v>141100</v>
      </c>
    </row>
    <row r="178" spans="1:22" ht="14.25" customHeight="1" x14ac:dyDescent="0.25">
      <c r="A178" s="283"/>
      <c r="B178" s="114"/>
      <c r="C178" s="270"/>
      <c r="D178" s="270"/>
      <c r="E178" s="137"/>
      <c r="F178" s="197"/>
      <c r="G178" s="198"/>
      <c r="H178" s="199"/>
      <c r="I178" s="199"/>
      <c r="J178" s="199"/>
      <c r="K178" s="199"/>
      <c r="L178" s="199"/>
      <c r="M178" s="199"/>
      <c r="N178" s="116"/>
      <c r="O178" s="116"/>
      <c r="P178" s="116"/>
      <c r="Q178" s="116"/>
      <c r="R178" s="116"/>
      <c r="S178" s="116"/>
      <c r="T178" s="116"/>
      <c r="U178" s="117"/>
    </row>
    <row r="179" spans="1:22" ht="14.25" customHeight="1" x14ac:dyDescent="0.25">
      <c r="A179" s="284"/>
      <c r="B179" s="316"/>
      <c r="C179" s="205"/>
      <c r="D179" s="205"/>
      <c r="E179" s="285"/>
      <c r="F179" s="197"/>
      <c r="G179" s="198"/>
      <c r="H179" s="199"/>
      <c r="I179" s="199"/>
      <c r="J179" s="199"/>
      <c r="K179" s="199"/>
      <c r="L179" s="199"/>
      <c r="M179" s="199"/>
      <c r="N179" s="116"/>
      <c r="O179" s="116"/>
      <c r="P179" s="116"/>
      <c r="Q179" s="116"/>
      <c r="R179" s="116"/>
      <c r="S179" s="116"/>
      <c r="T179" s="116"/>
      <c r="U179" s="117"/>
    </row>
    <row r="180" spans="1:22" ht="29.25" customHeight="1" x14ac:dyDescent="0.3">
      <c r="A180" s="329" t="s">
        <v>710</v>
      </c>
      <c r="B180" s="330"/>
      <c r="C180" s="330"/>
      <c r="D180" s="330"/>
      <c r="E180" s="331"/>
      <c r="F180" s="197"/>
      <c r="G180" s="198"/>
      <c r="H180" s="199"/>
      <c r="I180" s="199"/>
      <c r="J180" s="199"/>
      <c r="K180" s="199"/>
      <c r="L180" s="199"/>
      <c r="M180" s="199"/>
      <c r="N180" s="138" t="s">
        <v>301</v>
      </c>
      <c r="O180" s="291" t="s">
        <v>736</v>
      </c>
      <c r="P180" s="116" t="s">
        <v>734</v>
      </c>
      <c r="Q180" s="116" t="s">
        <v>735</v>
      </c>
      <c r="R180" s="116"/>
      <c r="S180" s="116" t="s">
        <v>640</v>
      </c>
      <c r="T180" s="116" t="s">
        <v>641</v>
      </c>
      <c r="U180" s="117"/>
    </row>
    <row r="181" spans="1:22" ht="32.25" customHeight="1" x14ac:dyDescent="0.25">
      <c r="A181" s="332"/>
      <c r="B181" s="114" t="s">
        <v>711</v>
      </c>
      <c r="C181" s="270" t="s">
        <v>8</v>
      </c>
      <c r="D181" s="270" t="s">
        <v>684</v>
      </c>
      <c r="E181" s="137" t="s">
        <v>693</v>
      </c>
      <c r="F181" s="197"/>
      <c r="G181" s="198"/>
      <c r="H181" s="199"/>
      <c r="I181" s="199"/>
      <c r="J181" s="199"/>
      <c r="K181" s="199"/>
      <c r="L181" s="199"/>
      <c r="M181" s="199"/>
      <c r="N181" s="277">
        <v>175600</v>
      </c>
      <c r="O181" s="116">
        <v>99840</v>
      </c>
      <c r="P181" s="116">
        <v>96000</v>
      </c>
      <c r="Q181" s="116">
        <v>92160</v>
      </c>
      <c r="R181" s="116"/>
      <c r="S181" s="116">
        <v>100969.99999999999</v>
      </c>
      <c r="T181" s="116">
        <v>96580.000000000015</v>
      </c>
      <c r="U181" s="117"/>
      <c r="V181" s="110">
        <v>76800</v>
      </c>
    </row>
    <row r="182" spans="1:22" ht="32.25" customHeight="1" x14ac:dyDescent="0.25">
      <c r="A182" s="333"/>
      <c r="B182" s="114" t="s">
        <v>712</v>
      </c>
      <c r="C182" s="270" t="s">
        <v>8</v>
      </c>
      <c r="D182" s="270" t="s">
        <v>684</v>
      </c>
      <c r="E182" s="137" t="s">
        <v>693</v>
      </c>
      <c r="F182" s="197"/>
      <c r="G182" s="198"/>
      <c r="H182" s="199"/>
      <c r="I182" s="199"/>
      <c r="J182" s="199"/>
      <c r="K182" s="199"/>
      <c r="L182" s="199"/>
      <c r="M182" s="199"/>
      <c r="N182" s="277">
        <v>217100</v>
      </c>
      <c r="O182" s="116">
        <v>117520</v>
      </c>
      <c r="P182" s="116">
        <v>113000</v>
      </c>
      <c r="Q182" s="116">
        <v>108480</v>
      </c>
      <c r="R182" s="116"/>
      <c r="S182" s="116">
        <v>124832.49999999999</v>
      </c>
      <c r="T182" s="116">
        <v>119405.00000000001</v>
      </c>
      <c r="U182" s="117"/>
      <c r="V182" s="110">
        <v>90400</v>
      </c>
    </row>
    <row r="183" spans="1:22" ht="32.25" customHeight="1" x14ac:dyDescent="0.25">
      <c r="A183" s="333"/>
      <c r="B183" s="114" t="s">
        <v>713</v>
      </c>
      <c r="C183" s="270" t="s">
        <v>688</v>
      </c>
      <c r="D183" s="270" t="s">
        <v>689</v>
      </c>
      <c r="E183" s="137" t="s">
        <v>692</v>
      </c>
      <c r="F183" s="197"/>
      <c r="G183" s="198"/>
      <c r="H183" s="199"/>
      <c r="I183" s="199"/>
      <c r="J183" s="199"/>
      <c r="K183" s="199"/>
      <c r="L183" s="199"/>
      <c r="M183" s="199"/>
      <c r="N183" s="116">
        <v>194000</v>
      </c>
      <c r="O183" s="116">
        <v>105820</v>
      </c>
      <c r="P183" s="116">
        <v>101750</v>
      </c>
      <c r="Q183" s="116">
        <v>97680</v>
      </c>
      <c r="R183" s="116"/>
      <c r="S183" s="116">
        <v>111549.99999999999</v>
      </c>
      <c r="T183" s="116">
        <v>106700.00000000001</v>
      </c>
      <c r="U183" s="117"/>
      <c r="V183" s="110">
        <v>81400</v>
      </c>
    </row>
    <row r="184" spans="1:22" ht="32.25" customHeight="1" x14ac:dyDescent="0.25">
      <c r="A184" s="333"/>
      <c r="B184" s="114" t="s">
        <v>714</v>
      </c>
      <c r="C184" s="270" t="s">
        <v>13</v>
      </c>
      <c r="D184" s="270" t="s">
        <v>689</v>
      </c>
      <c r="E184" s="137" t="s">
        <v>692</v>
      </c>
      <c r="F184" s="197"/>
      <c r="G184" s="198"/>
      <c r="H184" s="199"/>
      <c r="I184" s="199"/>
      <c r="J184" s="199"/>
      <c r="K184" s="199"/>
      <c r="L184" s="199"/>
      <c r="M184" s="199"/>
      <c r="N184" s="116">
        <v>254100</v>
      </c>
      <c r="O184" s="116">
        <v>123240</v>
      </c>
      <c r="P184" s="116">
        <v>118500</v>
      </c>
      <c r="Q184" s="116">
        <v>113760</v>
      </c>
      <c r="R184" s="116"/>
      <c r="S184" s="116">
        <v>146107.5</v>
      </c>
      <c r="T184" s="116">
        <v>139755</v>
      </c>
      <c r="U184" s="117"/>
      <c r="V184" s="110">
        <v>94800</v>
      </c>
    </row>
    <row r="185" spans="1:22" ht="32.25" customHeight="1" x14ac:dyDescent="0.25">
      <c r="A185" s="334"/>
      <c r="B185" s="114" t="s">
        <v>715</v>
      </c>
      <c r="C185" s="270" t="s">
        <v>376</v>
      </c>
      <c r="D185" s="270" t="s">
        <v>695</v>
      </c>
      <c r="E185" s="137" t="s">
        <v>799</v>
      </c>
      <c r="F185" s="197"/>
      <c r="G185" s="198"/>
      <c r="H185" s="199"/>
      <c r="I185" s="199"/>
      <c r="J185" s="199"/>
      <c r="K185" s="199"/>
      <c r="L185" s="199"/>
      <c r="M185" s="199"/>
      <c r="N185" s="116">
        <v>204500</v>
      </c>
      <c r="O185" s="116">
        <v>115050</v>
      </c>
      <c r="P185" s="116">
        <v>110625</v>
      </c>
      <c r="Q185" s="116">
        <v>106200</v>
      </c>
      <c r="R185" s="116"/>
      <c r="S185" s="116">
        <v>117587.49999999999</v>
      </c>
      <c r="T185" s="116">
        <v>112475.00000000001</v>
      </c>
      <c r="U185" s="117"/>
      <c r="V185" s="110">
        <v>88500</v>
      </c>
    </row>
    <row r="186" spans="1:22" ht="32.25" customHeight="1" x14ac:dyDescent="0.25">
      <c r="A186" s="332"/>
      <c r="B186" s="114" t="s">
        <v>716</v>
      </c>
      <c r="C186" s="270" t="s">
        <v>15</v>
      </c>
      <c r="D186" s="270" t="s">
        <v>695</v>
      </c>
      <c r="E186" s="137" t="s">
        <v>799</v>
      </c>
      <c r="F186" s="197"/>
      <c r="G186" s="198"/>
      <c r="H186" s="199"/>
      <c r="I186" s="199"/>
      <c r="J186" s="199"/>
      <c r="K186" s="199"/>
      <c r="L186" s="199"/>
      <c r="M186" s="199"/>
      <c r="N186" s="116">
        <v>265700</v>
      </c>
      <c r="O186" s="116">
        <v>142350</v>
      </c>
      <c r="P186" s="116">
        <v>136875</v>
      </c>
      <c r="Q186" s="116">
        <v>131400</v>
      </c>
      <c r="R186" s="116"/>
      <c r="S186" s="116">
        <v>152777.5</v>
      </c>
      <c r="T186" s="116">
        <v>146135</v>
      </c>
      <c r="U186" s="117"/>
      <c r="V186" s="110">
        <v>109500</v>
      </c>
    </row>
    <row r="187" spans="1:22" ht="32.25" customHeight="1" x14ac:dyDescent="0.25">
      <c r="A187" s="333"/>
      <c r="B187" s="114" t="s">
        <v>800</v>
      </c>
      <c r="C187" s="270" t="s">
        <v>376</v>
      </c>
      <c r="D187" s="270" t="s">
        <v>695</v>
      </c>
      <c r="E187" s="137" t="s">
        <v>798</v>
      </c>
      <c r="F187" s="197"/>
      <c r="G187" s="198"/>
      <c r="H187" s="199"/>
      <c r="I187" s="199"/>
      <c r="J187" s="199"/>
      <c r="K187" s="199"/>
      <c r="L187" s="199"/>
      <c r="M187" s="199"/>
      <c r="N187" s="116">
        <v>225300</v>
      </c>
      <c r="O187" s="116">
        <v>128180</v>
      </c>
      <c r="P187" s="116">
        <v>123250</v>
      </c>
      <c r="Q187" s="116">
        <v>118320</v>
      </c>
      <c r="R187" s="116"/>
      <c r="S187" s="116">
        <v>129547.49999999999</v>
      </c>
      <c r="T187" s="116">
        <v>123915.00000000001</v>
      </c>
      <c r="U187" s="117"/>
      <c r="V187" s="110">
        <v>98600</v>
      </c>
    </row>
    <row r="188" spans="1:22" ht="32.25" customHeight="1" x14ac:dyDescent="0.25">
      <c r="A188" s="333"/>
      <c r="B188" s="114" t="s">
        <v>801</v>
      </c>
      <c r="C188" s="270" t="s">
        <v>15</v>
      </c>
      <c r="D188" s="270" t="s">
        <v>695</v>
      </c>
      <c r="E188" s="137" t="s">
        <v>798</v>
      </c>
      <c r="F188" s="197"/>
      <c r="G188" s="198"/>
      <c r="H188" s="199"/>
      <c r="I188" s="199"/>
      <c r="J188" s="199"/>
      <c r="K188" s="199"/>
      <c r="L188" s="199"/>
      <c r="M188" s="199"/>
      <c r="N188" s="116">
        <v>286400</v>
      </c>
      <c r="O188" s="116">
        <v>159640</v>
      </c>
      <c r="P188" s="116">
        <v>153500</v>
      </c>
      <c r="Q188" s="116">
        <v>147360</v>
      </c>
      <c r="R188" s="116"/>
      <c r="S188" s="116">
        <v>164680</v>
      </c>
      <c r="T188" s="116">
        <v>157520</v>
      </c>
      <c r="U188" s="117"/>
      <c r="V188" s="110">
        <v>122800</v>
      </c>
    </row>
    <row r="189" spans="1:22" ht="32.25" customHeight="1" x14ac:dyDescent="0.25">
      <c r="A189" s="333"/>
      <c r="B189" s="114" t="s">
        <v>717</v>
      </c>
      <c r="C189" s="270" t="s">
        <v>47</v>
      </c>
      <c r="D189" s="270" t="s">
        <v>700</v>
      </c>
      <c r="E189" s="137" t="s">
        <v>696</v>
      </c>
      <c r="F189" s="197"/>
      <c r="G189" s="198"/>
      <c r="H189" s="199"/>
      <c r="I189" s="199"/>
      <c r="J189" s="199"/>
      <c r="K189" s="199"/>
      <c r="L189" s="199"/>
      <c r="M189" s="199"/>
      <c r="N189" s="116">
        <v>283000</v>
      </c>
      <c r="O189" s="116">
        <v>157560</v>
      </c>
      <c r="P189" s="116">
        <v>151500</v>
      </c>
      <c r="Q189" s="116">
        <v>145440</v>
      </c>
      <c r="R189" s="116"/>
      <c r="S189" s="116">
        <v>162725</v>
      </c>
      <c r="T189" s="116">
        <v>155650</v>
      </c>
      <c r="U189" s="117"/>
      <c r="V189" s="110">
        <v>121200</v>
      </c>
    </row>
    <row r="190" spans="1:22" ht="32.25" customHeight="1" x14ac:dyDescent="0.25">
      <c r="A190" s="334"/>
      <c r="B190" s="114" t="s">
        <v>718</v>
      </c>
      <c r="C190" s="270" t="s">
        <v>17</v>
      </c>
      <c r="D190" s="270" t="s">
        <v>700</v>
      </c>
      <c r="E190" s="137" t="s">
        <v>696</v>
      </c>
      <c r="F190" s="197"/>
      <c r="G190" s="198"/>
      <c r="H190" s="199"/>
      <c r="I190" s="199"/>
      <c r="J190" s="199"/>
      <c r="K190" s="199"/>
      <c r="L190" s="199"/>
      <c r="M190" s="199"/>
      <c r="N190" s="116">
        <v>346500</v>
      </c>
      <c r="O190" s="116">
        <v>183430</v>
      </c>
      <c r="P190" s="116">
        <v>176375</v>
      </c>
      <c r="Q190" s="116">
        <v>169320</v>
      </c>
      <c r="R190" s="116"/>
      <c r="S190" s="116">
        <v>199237.49999999997</v>
      </c>
      <c r="T190" s="244">
        <v>190575.00000000003</v>
      </c>
      <c r="U190" s="318"/>
      <c r="V190" s="110">
        <v>141100</v>
      </c>
    </row>
    <row r="191" spans="1:22" ht="14.25" customHeight="1" x14ac:dyDescent="0.25">
      <c r="A191" s="284"/>
      <c r="B191" s="268"/>
      <c r="C191" s="205"/>
      <c r="D191" s="205"/>
      <c r="E191" s="285"/>
      <c r="F191" s="197"/>
      <c r="G191" s="198"/>
      <c r="H191" s="199"/>
      <c r="I191" s="199"/>
      <c r="J191" s="199"/>
      <c r="K191" s="199"/>
      <c r="L191" s="199"/>
      <c r="M191" s="199"/>
      <c r="N191" s="116"/>
      <c r="O191" s="116"/>
      <c r="P191" s="116"/>
      <c r="Q191" s="116"/>
      <c r="R191" s="116"/>
      <c r="S191" s="116"/>
      <c r="T191" s="116"/>
      <c r="U191" s="117"/>
    </row>
    <row r="192" spans="1:22" ht="24.75" customHeight="1" x14ac:dyDescent="0.3">
      <c r="A192" s="329" t="s">
        <v>719</v>
      </c>
      <c r="B192" s="330"/>
      <c r="C192" s="330"/>
      <c r="D192" s="330"/>
      <c r="E192" s="331"/>
      <c r="F192" s="197"/>
      <c r="G192" s="198"/>
      <c r="H192" s="199"/>
      <c r="I192" s="199"/>
      <c r="J192" s="199"/>
      <c r="K192" s="199"/>
      <c r="L192" s="199"/>
      <c r="M192" s="199"/>
      <c r="N192" s="138" t="s">
        <v>301</v>
      </c>
      <c r="O192" s="291" t="s">
        <v>736</v>
      </c>
      <c r="P192" s="116" t="s">
        <v>734</v>
      </c>
      <c r="Q192" s="116" t="s">
        <v>735</v>
      </c>
      <c r="R192" s="116"/>
      <c r="S192" s="116" t="s">
        <v>640</v>
      </c>
      <c r="T192" s="116" t="s">
        <v>641</v>
      </c>
      <c r="U192" s="117"/>
    </row>
    <row r="193" spans="1:21" ht="32.25" customHeight="1" x14ac:dyDescent="0.25">
      <c r="A193" s="335"/>
      <c r="B193" s="286" t="s">
        <v>720</v>
      </c>
      <c r="C193" s="286" t="s">
        <v>29</v>
      </c>
      <c r="D193" s="286" t="s">
        <v>684</v>
      </c>
      <c r="E193" s="290" t="s">
        <v>721</v>
      </c>
      <c r="F193" s="287"/>
      <c r="G193" s="288"/>
      <c r="H193" s="289"/>
      <c r="I193" s="289"/>
      <c r="J193" s="289"/>
      <c r="K193" s="289"/>
      <c r="L193" s="289"/>
      <c r="M193" s="289"/>
      <c r="N193" s="277">
        <v>105600</v>
      </c>
      <c r="O193" s="116">
        <v>68640</v>
      </c>
      <c r="P193" s="116">
        <v>66000</v>
      </c>
      <c r="Q193" s="116">
        <v>63360</v>
      </c>
      <c r="R193" s="116"/>
      <c r="S193" s="116">
        <v>60719.999999999993</v>
      </c>
      <c r="T193" s="116">
        <v>58080.000000000007</v>
      </c>
      <c r="U193" s="117"/>
    </row>
    <row r="194" spans="1:21" ht="33" customHeight="1" x14ac:dyDescent="0.25">
      <c r="A194" s="336"/>
      <c r="B194" s="286" t="s">
        <v>722</v>
      </c>
      <c r="C194" s="286" t="s">
        <v>376</v>
      </c>
      <c r="D194" s="286" t="s">
        <v>695</v>
      </c>
      <c r="E194" s="290" t="s">
        <v>723</v>
      </c>
      <c r="F194" s="287"/>
      <c r="G194" s="288"/>
      <c r="H194" s="289"/>
      <c r="I194" s="289"/>
      <c r="J194" s="289"/>
      <c r="K194" s="289"/>
      <c r="L194" s="289"/>
      <c r="M194" s="289"/>
      <c r="N194" s="277">
        <v>124300</v>
      </c>
      <c r="O194" s="116">
        <v>80795</v>
      </c>
      <c r="P194" s="116">
        <v>77687.5</v>
      </c>
      <c r="Q194" s="116">
        <v>74580</v>
      </c>
      <c r="R194" s="116"/>
      <c r="S194" s="116">
        <v>71472.5</v>
      </c>
      <c r="T194" s="116">
        <v>68365</v>
      </c>
      <c r="U194" s="117"/>
    </row>
    <row r="195" spans="1:21" ht="33" customHeight="1" x14ac:dyDescent="0.25">
      <c r="A195" s="336"/>
      <c r="B195" s="286" t="s">
        <v>724</v>
      </c>
      <c r="C195" s="286" t="s">
        <v>47</v>
      </c>
      <c r="D195" s="286" t="s">
        <v>700</v>
      </c>
      <c r="E195" s="290" t="s">
        <v>725</v>
      </c>
      <c r="F195" s="287"/>
      <c r="G195" s="288"/>
      <c r="H195" s="289"/>
      <c r="I195" s="289"/>
      <c r="J195" s="289"/>
      <c r="K195" s="289"/>
      <c r="L195" s="289"/>
      <c r="M195" s="289"/>
      <c r="N195" s="277">
        <v>180400</v>
      </c>
      <c r="O195" s="116">
        <v>117260</v>
      </c>
      <c r="P195" s="116">
        <v>112750</v>
      </c>
      <c r="Q195" s="116">
        <v>108240</v>
      </c>
      <c r="R195" s="116"/>
      <c r="S195" s="116">
        <v>103729.99999999999</v>
      </c>
      <c r="T195" s="116">
        <v>99220.000000000015</v>
      </c>
      <c r="U195" s="117"/>
    </row>
    <row r="196" spans="1:21" ht="33" customHeight="1" x14ac:dyDescent="0.25">
      <c r="A196" s="337"/>
      <c r="B196" s="286" t="s">
        <v>726</v>
      </c>
      <c r="C196" s="286" t="s">
        <v>727</v>
      </c>
      <c r="D196" s="286" t="s">
        <v>587</v>
      </c>
      <c r="E196" s="290" t="s">
        <v>728</v>
      </c>
      <c r="F196" s="287"/>
      <c r="G196" s="288"/>
      <c r="H196" s="289"/>
      <c r="I196" s="289"/>
      <c r="J196" s="289"/>
      <c r="K196" s="289"/>
      <c r="L196" s="289"/>
      <c r="M196" s="289"/>
      <c r="N196" s="277">
        <v>280500</v>
      </c>
      <c r="O196" s="116">
        <v>182325</v>
      </c>
      <c r="P196" s="116">
        <v>175312.5</v>
      </c>
      <c r="Q196" s="116">
        <v>168300</v>
      </c>
      <c r="R196" s="116"/>
      <c r="S196" s="116">
        <v>161287.5</v>
      </c>
      <c r="T196" s="116">
        <v>154275</v>
      </c>
      <c r="U196" s="117"/>
    </row>
    <row r="197" spans="1:21" ht="14.25" customHeight="1" x14ac:dyDescent="0.3">
      <c r="A197" s="271"/>
      <c r="B197" s="286"/>
      <c r="C197" s="286"/>
      <c r="D197" s="286"/>
      <c r="E197" s="290"/>
      <c r="F197" s="287"/>
      <c r="G197" s="288"/>
      <c r="H197" s="289"/>
      <c r="I197" s="289"/>
      <c r="J197" s="289"/>
      <c r="K197" s="289"/>
      <c r="L197" s="289"/>
      <c r="M197" s="289"/>
      <c r="N197" s="277"/>
      <c r="O197" s="116"/>
      <c r="P197" s="116"/>
      <c r="Q197" s="116"/>
      <c r="R197" s="116"/>
      <c r="S197" s="116"/>
      <c r="T197" s="116"/>
      <c r="U197" s="117"/>
    </row>
    <row r="198" spans="1:21" ht="33" customHeight="1" x14ac:dyDescent="0.3">
      <c r="A198" s="329" t="s">
        <v>729</v>
      </c>
      <c r="B198" s="330"/>
      <c r="C198" s="330"/>
      <c r="D198" s="330"/>
      <c r="E198" s="331"/>
      <c r="F198" s="287"/>
      <c r="G198" s="288"/>
      <c r="H198" s="289"/>
      <c r="I198" s="289"/>
      <c r="J198" s="289"/>
      <c r="K198" s="289"/>
      <c r="L198" s="289"/>
      <c r="M198" s="289"/>
      <c r="N198" s="138" t="s">
        <v>301</v>
      </c>
      <c r="O198" s="291" t="s">
        <v>736</v>
      </c>
      <c r="P198" s="116" t="s">
        <v>734</v>
      </c>
      <c r="Q198" s="116" t="s">
        <v>735</v>
      </c>
      <c r="R198" s="116"/>
      <c r="S198" s="116" t="s">
        <v>640</v>
      </c>
      <c r="T198" s="116" t="s">
        <v>641</v>
      </c>
      <c r="U198" s="117"/>
    </row>
    <row r="199" spans="1:21" ht="33" customHeight="1" x14ac:dyDescent="0.25">
      <c r="A199" s="335"/>
      <c r="B199" s="286" t="s">
        <v>730</v>
      </c>
      <c r="C199" s="286" t="s">
        <v>29</v>
      </c>
      <c r="D199" s="286" t="s">
        <v>684</v>
      </c>
      <c r="E199" s="290" t="s">
        <v>721</v>
      </c>
      <c r="F199" s="287"/>
      <c r="G199" s="288"/>
      <c r="H199" s="289"/>
      <c r="I199" s="289"/>
      <c r="J199" s="289"/>
      <c r="K199" s="289"/>
      <c r="L199" s="289"/>
      <c r="M199" s="289"/>
      <c r="N199" s="277">
        <v>144100</v>
      </c>
      <c r="O199" s="116">
        <v>93665</v>
      </c>
      <c r="P199" s="116">
        <v>90062.5</v>
      </c>
      <c r="Q199" s="116">
        <v>86460</v>
      </c>
      <c r="R199" s="116"/>
      <c r="S199" s="116">
        <v>82857.5</v>
      </c>
      <c r="T199" s="116">
        <v>79255</v>
      </c>
      <c r="U199" s="117"/>
    </row>
    <row r="200" spans="1:21" ht="33" customHeight="1" x14ac:dyDescent="0.25">
      <c r="A200" s="336"/>
      <c r="B200" s="286" t="s">
        <v>731</v>
      </c>
      <c r="C200" s="286" t="s">
        <v>376</v>
      </c>
      <c r="D200" s="286" t="s">
        <v>695</v>
      </c>
      <c r="E200" s="290" t="s">
        <v>723</v>
      </c>
      <c r="F200" s="287"/>
      <c r="G200" s="288"/>
      <c r="H200" s="289"/>
      <c r="I200" s="289"/>
      <c r="J200" s="289"/>
      <c r="K200" s="289"/>
      <c r="L200" s="289"/>
      <c r="M200" s="289"/>
      <c r="N200" s="277">
        <v>178200</v>
      </c>
      <c r="O200" s="116">
        <v>115830</v>
      </c>
      <c r="P200" s="116">
        <v>111375</v>
      </c>
      <c r="Q200" s="116">
        <v>106920</v>
      </c>
      <c r="R200" s="116"/>
      <c r="S200" s="116">
        <v>102464.99999999999</v>
      </c>
      <c r="T200" s="116">
        <v>98010.000000000015</v>
      </c>
      <c r="U200" s="117"/>
    </row>
    <row r="201" spans="1:21" ht="33" customHeight="1" x14ac:dyDescent="0.25">
      <c r="A201" s="336"/>
      <c r="B201" s="286" t="s">
        <v>732</v>
      </c>
      <c r="C201" s="286" t="s">
        <v>47</v>
      </c>
      <c r="D201" s="286" t="s">
        <v>700</v>
      </c>
      <c r="E201" s="290" t="s">
        <v>725</v>
      </c>
      <c r="F201" s="287"/>
      <c r="G201" s="288"/>
      <c r="H201" s="289"/>
      <c r="I201" s="289"/>
      <c r="J201" s="289"/>
      <c r="K201" s="289"/>
      <c r="L201" s="289"/>
      <c r="M201" s="289"/>
      <c r="N201" s="277">
        <v>269500</v>
      </c>
      <c r="O201" s="116">
        <v>175175</v>
      </c>
      <c r="P201" s="116">
        <v>168437.5</v>
      </c>
      <c r="Q201" s="116">
        <v>161700</v>
      </c>
      <c r="R201" s="116"/>
      <c r="S201" s="116">
        <v>154962.5</v>
      </c>
      <c r="T201" s="116">
        <v>148225</v>
      </c>
      <c r="U201" s="117"/>
    </row>
    <row r="202" spans="1:21" ht="33" customHeight="1" x14ac:dyDescent="0.25">
      <c r="A202" s="337"/>
      <c r="B202" s="286" t="s">
        <v>733</v>
      </c>
      <c r="C202" s="286" t="s">
        <v>727</v>
      </c>
      <c r="D202" s="286" t="s">
        <v>587</v>
      </c>
      <c r="E202" s="290" t="s">
        <v>728</v>
      </c>
      <c r="F202" s="287"/>
      <c r="G202" s="288"/>
      <c r="H202" s="289"/>
      <c r="I202" s="289"/>
      <c r="J202" s="289"/>
      <c r="K202" s="289"/>
      <c r="L202" s="289"/>
      <c r="M202" s="289"/>
      <c r="N202" s="277">
        <v>358600</v>
      </c>
      <c r="O202" s="116">
        <v>233090</v>
      </c>
      <c r="P202" s="116">
        <v>224125</v>
      </c>
      <c r="Q202" s="116">
        <v>215160</v>
      </c>
      <c r="R202" s="116"/>
      <c r="S202" s="116">
        <v>206194.99999999997</v>
      </c>
      <c r="T202" s="116">
        <v>197230.00000000003</v>
      </c>
      <c r="U202" s="117"/>
    </row>
    <row r="203" spans="1:21" ht="23.25" customHeight="1" x14ac:dyDescent="0.3">
      <c r="A203" s="329" t="s">
        <v>562</v>
      </c>
      <c r="B203" s="330"/>
      <c r="C203" s="330"/>
      <c r="D203" s="330"/>
      <c r="E203" s="330"/>
      <c r="F203" s="197"/>
      <c r="G203" s="198"/>
      <c r="H203" s="199"/>
      <c r="I203" s="199"/>
      <c r="J203" s="199"/>
      <c r="K203" s="199"/>
      <c r="L203" s="199"/>
      <c r="M203" s="199"/>
      <c r="N203" s="138" t="s">
        <v>301</v>
      </c>
      <c r="O203" s="291" t="s">
        <v>736</v>
      </c>
      <c r="P203" s="116" t="s">
        <v>734</v>
      </c>
      <c r="Q203" s="116" t="s">
        <v>735</v>
      </c>
      <c r="R203" s="116"/>
      <c r="S203" s="116" t="s">
        <v>640</v>
      </c>
      <c r="T203" s="116" t="s">
        <v>641</v>
      </c>
      <c r="U203" s="117"/>
    </row>
    <row r="204" spans="1:21" ht="30.75" customHeight="1" x14ac:dyDescent="0.25">
      <c r="A204" s="332"/>
      <c r="B204" s="114" t="s">
        <v>563</v>
      </c>
      <c r="C204" s="238" t="s">
        <v>47</v>
      </c>
      <c r="D204" s="238" t="s">
        <v>226</v>
      </c>
      <c r="E204" s="242" t="s">
        <v>564</v>
      </c>
      <c r="F204" s="197"/>
      <c r="G204" s="198"/>
      <c r="H204" s="199"/>
      <c r="I204" s="199"/>
      <c r="J204" s="199"/>
      <c r="K204" s="199"/>
      <c r="L204" s="199"/>
      <c r="M204" s="199"/>
      <c r="N204" s="116">
        <v>621400</v>
      </c>
      <c r="O204" s="116">
        <v>403910</v>
      </c>
      <c r="P204" s="116">
        <v>388375</v>
      </c>
      <c r="Q204" s="116">
        <v>372840</v>
      </c>
      <c r="R204" s="116"/>
      <c r="S204" s="116">
        <v>357305</v>
      </c>
      <c r="T204" s="116">
        <v>341770</v>
      </c>
      <c r="U204" s="117"/>
    </row>
    <row r="205" spans="1:21" ht="30.75" customHeight="1" x14ac:dyDescent="0.25">
      <c r="A205" s="334"/>
      <c r="B205" s="114" t="s">
        <v>565</v>
      </c>
      <c r="C205" s="238" t="s">
        <v>51</v>
      </c>
      <c r="D205" s="238" t="s">
        <v>228</v>
      </c>
      <c r="E205" s="242" t="s">
        <v>566</v>
      </c>
      <c r="F205" s="197"/>
      <c r="G205" s="198"/>
      <c r="H205" s="199"/>
      <c r="I205" s="199"/>
      <c r="J205" s="199"/>
      <c r="K205" s="199"/>
      <c r="L205" s="199"/>
      <c r="M205" s="199"/>
      <c r="N205" s="116">
        <v>750800</v>
      </c>
      <c r="O205" s="116">
        <v>488020</v>
      </c>
      <c r="P205" s="116">
        <v>469250</v>
      </c>
      <c r="Q205" s="116">
        <v>450480</v>
      </c>
      <c r="R205" s="116"/>
      <c r="S205" s="116">
        <v>431709.99999999994</v>
      </c>
      <c r="T205" s="116">
        <v>412940.00000000006</v>
      </c>
      <c r="U205" s="117"/>
    </row>
    <row r="206" spans="1:21" ht="21" customHeight="1" x14ac:dyDescent="0.3">
      <c r="A206" s="329" t="s">
        <v>567</v>
      </c>
      <c r="B206" s="330"/>
      <c r="C206" s="330"/>
      <c r="D206" s="330"/>
      <c r="E206" s="330"/>
      <c r="F206" s="197"/>
      <c r="G206" s="198"/>
      <c r="H206" s="199"/>
      <c r="I206" s="199"/>
      <c r="J206" s="199"/>
      <c r="K206" s="199"/>
      <c r="L206" s="199"/>
      <c r="M206" s="199"/>
      <c r="N206" s="138" t="s">
        <v>301</v>
      </c>
      <c r="O206" s="291" t="s">
        <v>736</v>
      </c>
      <c r="P206" s="116" t="s">
        <v>734</v>
      </c>
      <c r="Q206" s="116" t="s">
        <v>735</v>
      </c>
      <c r="R206" s="116"/>
      <c r="S206" s="116" t="s">
        <v>640</v>
      </c>
      <c r="T206" s="116" t="s">
        <v>641</v>
      </c>
      <c r="U206" s="117"/>
    </row>
    <row r="207" spans="1:21" ht="28.5" customHeight="1" x14ac:dyDescent="0.25">
      <c r="A207" s="332"/>
      <c r="B207" s="114" t="s">
        <v>568</v>
      </c>
      <c r="C207" s="240" t="s">
        <v>47</v>
      </c>
      <c r="D207" s="240" t="s">
        <v>226</v>
      </c>
      <c r="E207" s="242" t="s">
        <v>569</v>
      </c>
      <c r="F207" s="197"/>
      <c r="G207" s="198"/>
      <c r="H207" s="199"/>
      <c r="I207" s="199"/>
      <c r="J207" s="199"/>
      <c r="K207" s="199"/>
      <c r="L207" s="199"/>
      <c r="M207" s="199"/>
      <c r="N207" s="116">
        <v>688400</v>
      </c>
      <c r="O207" s="116">
        <v>447460</v>
      </c>
      <c r="P207" s="116">
        <v>430250</v>
      </c>
      <c r="Q207" s="116">
        <v>413040</v>
      </c>
      <c r="R207" s="116"/>
      <c r="S207" s="116">
        <v>395829.99999999994</v>
      </c>
      <c r="T207" s="116">
        <v>378620.00000000006</v>
      </c>
      <c r="U207" s="117"/>
    </row>
    <row r="208" spans="1:21" ht="28.5" customHeight="1" x14ac:dyDescent="0.25">
      <c r="A208" s="333"/>
      <c r="B208" s="114" t="s">
        <v>570</v>
      </c>
      <c r="C208" s="240" t="s">
        <v>51</v>
      </c>
      <c r="D208" s="240" t="s">
        <v>228</v>
      </c>
      <c r="E208" s="242" t="s">
        <v>571</v>
      </c>
      <c r="F208" s="197"/>
      <c r="G208" s="198"/>
      <c r="H208" s="199"/>
      <c r="I208" s="199"/>
      <c r="J208" s="199"/>
      <c r="K208" s="199"/>
      <c r="L208" s="199"/>
      <c r="M208" s="199"/>
      <c r="N208" s="116">
        <v>839700</v>
      </c>
      <c r="O208" s="116">
        <v>545805</v>
      </c>
      <c r="P208" s="116">
        <v>524812.5</v>
      </c>
      <c r="Q208" s="116">
        <v>503820</v>
      </c>
      <c r="R208" s="116"/>
      <c r="S208" s="116">
        <v>482827.49999999994</v>
      </c>
      <c r="T208" s="116">
        <v>461835.00000000006</v>
      </c>
      <c r="U208" s="117"/>
    </row>
    <row r="209" spans="1:21" ht="28.5" customHeight="1" x14ac:dyDescent="0.25">
      <c r="A209" s="334"/>
      <c r="B209" s="114" t="s">
        <v>572</v>
      </c>
      <c r="C209" s="240" t="s">
        <v>214</v>
      </c>
      <c r="D209" s="240" t="s">
        <v>492</v>
      </c>
      <c r="E209" s="242" t="s">
        <v>573</v>
      </c>
      <c r="F209" s="197"/>
      <c r="G209" s="198"/>
      <c r="H209" s="199"/>
      <c r="I209" s="199"/>
      <c r="J209" s="199"/>
      <c r="K209" s="199"/>
      <c r="L209" s="199"/>
      <c r="M209" s="199"/>
      <c r="N209" s="116">
        <v>1016400</v>
      </c>
      <c r="O209" s="116">
        <v>660660</v>
      </c>
      <c r="P209" s="116">
        <v>635250</v>
      </c>
      <c r="Q209" s="116">
        <v>609840</v>
      </c>
      <c r="R209" s="116"/>
      <c r="S209" s="116">
        <v>584430</v>
      </c>
      <c r="T209" s="116">
        <v>559020</v>
      </c>
      <c r="U209" s="117"/>
    </row>
    <row r="210" spans="1:21" ht="21" customHeight="1" x14ac:dyDescent="0.3">
      <c r="A210" s="329" t="s">
        <v>574</v>
      </c>
      <c r="B210" s="330"/>
      <c r="C210" s="330"/>
      <c r="D210" s="330"/>
      <c r="E210" s="330"/>
      <c r="F210" s="197"/>
      <c r="G210" s="198"/>
      <c r="H210" s="199"/>
      <c r="I210" s="199"/>
      <c r="J210" s="199"/>
      <c r="K210" s="199"/>
      <c r="L210" s="199"/>
      <c r="M210" s="199"/>
      <c r="N210" s="138" t="s">
        <v>301</v>
      </c>
      <c r="O210" s="291" t="s">
        <v>736</v>
      </c>
      <c r="P210" s="116" t="s">
        <v>734</v>
      </c>
      <c r="Q210" s="116" t="s">
        <v>735</v>
      </c>
      <c r="R210" s="116"/>
      <c r="S210" s="116" t="s">
        <v>640</v>
      </c>
      <c r="T210" s="116" t="s">
        <v>641</v>
      </c>
      <c r="U210" s="117"/>
    </row>
    <row r="211" spans="1:21" ht="28.5" customHeight="1" x14ac:dyDescent="0.25">
      <c r="A211" s="332"/>
      <c r="B211" s="114" t="s">
        <v>575</v>
      </c>
      <c r="C211" s="240" t="s">
        <v>47</v>
      </c>
      <c r="D211" s="240" t="s">
        <v>226</v>
      </c>
      <c r="E211" s="242" t="s">
        <v>569</v>
      </c>
      <c r="F211" s="197"/>
      <c r="G211" s="198"/>
      <c r="H211" s="199"/>
      <c r="I211" s="199"/>
      <c r="J211" s="199"/>
      <c r="K211" s="199"/>
      <c r="L211" s="199"/>
      <c r="M211" s="199"/>
      <c r="N211" s="116">
        <v>726600</v>
      </c>
      <c r="O211" s="116">
        <v>472290</v>
      </c>
      <c r="P211" s="116">
        <v>454125</v>
      </c>
      <c r="Q211" s="116">
        <v>435960</v>
      </c>
      <c r="R211" s="116"/>
      <c r="S211" s="116">
        <v>417794.99999999994</v>
      </c>
      <c r="T211" s="116">
        <v>399630.00000000006</v>
      </c>
      <c r="U211" s="117"/>
    </row>
    <row r="212" spans="1:21" ht="28.5" customHeight="1" x14ac:dyDescent="0.25">
      <c r="A212" s="333"/>
      <c r="B212" s="114" t="s">
        <v>576</v>
      </c>
      <c r="C212" s="240" t="s">
        <v>51</v>
      </c>
      <c r="D212" s="240" t="s">
        <v>228</v>
      </c>
      <c r="E212" s="242" t="s">
        <v>571</v>
      </c>
      <c r="F212" s="197"/>
      <c r="G212" s="198"/>
      <c r="H212" s="199"/>
      <c r="I212" s="199"/>
      <c r="J212" s="199"/>
      <c r="K212" s="199"/>
      <c r="L212" s="199"/>
      <c r="M212" s="199"/>
      <c r="N212" s="116">
        <v>914200</v>
      </c>
      <c r="O212" s="116">
        <v>594230</v>
      </c>
      <c r="P212" s="116">
        <v>571375</v>
      </c>
      <c r="Q212" s="116">
        <v>548520</v>
      </c>
      <c r="R212" s="116"/>
      <c r="S212" s="116">
        <v>525665</v>
      </c>
      <c r="T212" s="116">
        <v>502810.00000000006</v>
      </c>
      <c r="U212" s="117"/>
    </row>
    <row r="213" spans="1:21" ht="28.5" customHeight="1" x14ac:dyDescent="0.25">
      <c r="A213" s="334"/>
      <c r="B213" s="114" t="s">
        <v>577</v>
      </c>
      <c r="C213" s="240" t="s">
        <v>214</v>
      </c>
      <c r="D213" s="240" t="s">
        <v>492</v>
      </c>
      <c r="E213" s="242" t="s">
        <v>573</v>
      </c>
      <c r="F213" s="197"/>
      <c r="G213" s="198"/>
      <c r="H213" s="199"/>
      <c r="I213" s="199"/>
      <c r="J213" s="199"/>
      <c r="K213" s="199"/>
      <c r="L213" s="199"/>
      <c r="M213" s="199"/>
      <c r="N213" s="116">
        <v>1101900</v>
      </c>
      <c r="O213" s="116">
        <v>716235</v>
      </c>
      <c r="P213" s="116">
        <v>688687.5</v>
      </c>
      <c r="Q213" s="116">
        <v>661140</v>
      </c>
      <c r="R213" s="116"/>
      <c r="S213" s="116">
        <v>633592.5</v>
      </c>
      <c r="T213" s="116">
        <v>606045</v>
      </c>
      <c r="U213" s="117"/>
    </row>
    <row r="214" spans="1:21" ht="13.5" customHeight="1" x14ac:dyDescent="0.25">
      <c r="A214" s="273"/>
      <c r="B214" s="268"/>
      <c r="C214" s="310"/>
      <c r="D214" s="310"/>
      <c r="E214" s="183"/>
      <c r="F214" s="197"/>
      <c r="G214" s="198"/>
      <c r="H214" s="199"/>
      <c r="I214" s="199"/>
      <c r="J214" s="199"/>
      <c r="K214" s="199"/>
      <c r="L214" s="199"/>
      <c r="M214" s="199"/>
      <c r="N214" s="116"/>
      <c r="O214" s="116"/>
      <c r="P214" s="116"/>
      <c r="Q214" s="116"/>
      <c r="R214" s="116"/>
      <c r="S214" s="116"/>
      <c r="T214" s="116"/>
      <c r="U214" s="117"/>
    </row>
    <row r="215" spans="1:21" ht="21" customHeight="1" x14ac:dyDescent="0.3">
      <c r="A215" s="329" t="s">
        <v>579</v>
      </c>
      <c r="B215" s="330"/>
      <c r="C215" s="330"/>
      <c r="D215" s="330"/>
      <c r="E215" s="330"/>
      <c r="F215" s="197"/>
      <c r="G215" s="198"/>
      <c r="H215" s="199"/>
      <c r="I215" s="199"/>
      <c r="J215" s="199"/>
      <c r="K215" s="199"/>
      <c r="L215" s="199"/>
      <c r="M215" s="199"/>
      <c r="N215" s="138" t="s">
        <v>301</v>
      </c>
      <c r="O215" s="291" t="s">
        <v>736</v>
      </c>
      <c r="P215" s="116" t="s">
        <v>734</v>
      </c>
      <c r="Q215" s="116" t="s">
        <v>735</v>
      </c>
      <c r="R215" s="116"/>
      <c r="S215" s="116" t="s">
        <v>640</v>
      </c>
      <c r="T215" s="116" t="s">
        <v>641</v>
      </c>
      <c r="U215" s="117"/>
    </row>
    <row r="216" spans="1:21" ht="21" customHeight="1" x14ac:dyDescent="0.25">
      <c r="A216" s="332"/>
      <c r="B216" s="114" t="s">
        <v>580</v>
      </c>
      <c r="C216" s="240" t="s">
        <v>29</v>
      </c>
      <c r="D216" s="240" t="s">
        <v>581</v>
      </c>
      <c r="E216" s="242" t="s">
        <v>582</v>
      </c>
      <c r="F216" s="197"/>
      <c r="G216" s="198"/>
      <c r="H216" s="199"/>
      <c r="I216" s="199"/>
      <c r="J216" s="199"/>
      <c r="K216" s="199"/>
      <c r="L216" s="199"/>
      <c r="M216" s="199"/>
      <c r="N216" s="116">
        <v>322300</v>
      </c>
      <c r="O216" s="116">
        <v>209495</v>
      </c>
      <c r="P216" s="116">
        <v>201437.5</v>
      </c>
      <c r="Q216" s="116">
        <v>193380</v>
      </c>
      <c r="R216" s="116"/>
      <c r="S216" s="116">
        <v>185322.5</v>
      </c>
      <c r="T216" s="116">
        <v>177265</v>
      </c>
      <c r="U216" s="117"/>
    </row>
    <row r="217" spans="1:21" ht="21" customHeight="1" x14ac:dyDescent="0.25">
      <c r="A217" s="333"/>
      <c r="B217" s="114" t="s">
        <v>583</v>
      </c>
      <c r="C217" s="240" t="s">
        <v>47</v>
      </c>
      <c r="D217" s="240" t="s">
        <v>584</v>
      </c>
      <c r="E217" s="242" t="s">
        <v>585</v>
      </c>
      <c r="F217" s="197"/>
      <c r="G217" s="198"/>
      <c r="H217" s="199"/>
      <c r="I217" s="199"/>
      <c r="J217" s="199"/>
      <c r="K217" s="199"/>
      <c r="L217" s="199"/>
      <c r="M217" s="199"/>
      <c r="N217" s="116">
        <v>426300</v>
      </c>
      <c r="O217" s="116">
        <v>277095</v>
      </c>
      <c r="P217" s="116">
        <v>266437.5</v>
      </c>
      <c r="Q217" s="116">
        <v>255780</v>
      </c>
      <c r="R217" s="116"/>
      <c r="S217" s="116">
        <v>245122.49999999997</v>
      </c>
      <c r="T217" s="116">
        <v>234465.00000000003</v>
      </c>
      <c r="U217" s="117"/>
    </row>
    <row r="218" spans="1:21" ht="28.5" customHeight="1" x14ac:dyDescent="0.25">
      <c r="A218" s="333"/>
      <c r="B218" s="114" t="s">
        <v>586</v>
      </c>
      <c r="C218" s="240" t="s">
        <v>51</v>
      </c>
      <c r="D218" s="240" t="s">
        <v>587</v>
      </c>
      <c r="E218" s="242" t="s">
        <v>589</v>
      </c>
      <c r="F218" s="197"/>
      <c r="G218" s="198"/>
      <c r="H218" s="199"/>
      <c r="I218" s="199"/>
      <c r="J218" s="199"/>
      <c r="K218" s="199"/>
      <c r="L218" s="199"/>
      <c r="M218" s="199"/>
      <c r="N218" s="116">
        <v>600600</v>
      </c>
      <c r="O218" s="116">
        <v>390390</v>
      </c>
      <c r="P218" s="116">
        <v>375375</v>
      </c>
      <c r="Q218" s="116">
        <v>360360</v>
      </c>
      <c r="R218" s="116"/>
      <c r="S218" s="116">
        <v>345345</v>
      </c>
      <c r="T218" s="116">
        <v>330330</v>
      </c>
      <c r="U218" s="117"/>
    </row>
    <row r="219" spans="1:21" ht="28.5" customHeight="1" x14ac:dyDescent="0.25">
      <c r="A219" s="334"/>
      <c r="B219" s="114" t="s">
        <v>802</v>
      </c>
      <c r="C219" s="240" t="s">
        <v>214</v>
      </c>
      <c r="D219" s="240" t="s">
        <v>588</v>
      </c>
      <c r="E219" s="242" t="s">
        <v>590</v>
      </c>
      <c r="F219" s="197"/>
      <c r="G219" s="198"/>
      <c r="H219" s="199"/>
      <c r="I219" s="199"/>
      <c r="J219" s="199"/>
      <c r="K219" s="199"/>
      <c r="L219" s="199"/>
      <c r="M219" s="199"/>
      <c r="N219" s="116">
        <v>851300</v>
      </c>
      <c r="O219" s="116">
        <v>553345</v>
      </c>
      <c r="P219" s="116">
        <v>532062.5</v>
      </c>
      <c r="Q219" s="116">
        <v>510780</v>
      </c>
      <c r="R219" s="116"/>
      <c r="S219" s="116">
        <v>489497.49999999994</v>
      </c>
      <c r="T219" s="116">
        <v>468215.00000000006</v>
      </c>
      <c r="U219" s="117"/>
    </row>
    <row r="220" spans="1:21" ht="10.5" customHeight="1" x14ac:dyDescent="0.25">
      <c r="A220" s="206"/>
      <c r="B220" s="205"/>
      <c r="C220" s="205"/>
      <c r="D220" s="205"/>
      <c r="E220" s="183"/>
      <c r="F220" s="197"/>
      <c r="G220" s="198"/>
      <c r="H220" s="199"/>
      <c r="I220" s="199"/>
      <c r="J220" s="199"/>
      <c r="K220" s="199"/>
      <c r="L220" s="199"/>
      <c r="M220" s="199"/>
      <c r="N220" s="116"/>
      <c r="O220" s="116"/>
      <c r="P220" s="116"/>
      <c r="Q220" s="116"/>
      <c r="R220" s="116"/>
      <c r="S220" s="116"/>
      <c r="T220" s="116">
        <v>0</v>
      </c>
      <c r="U220" s="117"/>
    </row>
    <row r="221" spans="1:21" ht="19.5" customHeight="1" x14ac:dyDescent="0.25">
      <c r="A221" s="362" t="s">
        <v>762</v>
      </c>
      <c r="B221" s="363"/>
      <c r="C221" s="363"/>
      <c r="D221" s="363"/>
      <c r="E221" s="363"/>
      <c r="F221" s="363"/>
      <c r="G221" s="364"/>
      <c r="H221" s="194"/>
      <c r="I221" s="194"/>
      <c r="J221" s="194"/>
      <c r="K221" s="194"/>
      <c r="L221" s="194"/>
      <c r="M221" s="194"/>
      <c r="N221" s="138" t="s">
        <v>301</v>
      </c>
      <c r="O221" s="291" t="s">
        <v>736</v>
      </c>
      <c r="P221" s="116" t="s">
        <v>734</v>
      </c>
      <c r="Q221" s="116" t="s">
        <v>735</v>
      </c>
      <c r="R221" s="116"/>
      <c r="S221" s="116" t="s">
        <v>640</v>
      </c>
      <c r="T221" s="116" t="s">
        <v>641</v>
      </c>
      <c r="U221" s="117"/>
    </row>
    <row r="222" spans="1:21" ht="24" customHeight="1" x14ac:dyDescent="0.25">
      <c r="A222" s="332"/>
      <c r="B222" s="172" t="s">
        <v>56</v>
      </c>
      <c r="C222" s="204" t="s">
        <v>20</v>
      </c>
      <c r="D222" s="204" t="s">
        <v>21</v>
      </c>
      <c r="E222" s="177" t="s">
        <v>142</v>
      </c>
      <c r="F222" s="158" t="e">
        <f>N222-(N222*(#REF!-15)/100)</f>
        <v>#REF!</v>
      </c>
      <c r="G222" s="158" t="e">
        <f>N222-(N222*(#REF!-11)/100)</f>
        <v>#REF!</v>
      </c>
      <c r="H222" s="158" t="e">
        <f>N222-(N222*(#REF!-9)/100)</f>
        <v>#REF!</v>
      </c>
      <c r="I222" s="158" t="e">
        <f>N222-(N222*(#REF!-7)/100)</f>
        <v>#REF!</v>
      </c>
      <c r="J222" s="158" t="e">
        <f>N222-(N222*(#REF!-6)/100)</f>
        <v>#REF!</v>
      </c>
      <c r="K222" s="158" t="e">
        <f>N222-(N222*(#REF!-5)/100)</f>
        <v>#REF!</v>
      </c>
      <c r="L222" s="158" t="e">
        <f>N222-(N222*(#REF!-3)/100)</f>
        <v>#REF!</v>
      </c>
      <c r="M222" s="158" t="e">
        <f>N222-(N222*(#REF!-2)/100)</f>
        <v>#REF!</v>
      </c>
      <c r="N222" s="116">
        <v>676500</v>
      </c>
      <c r="O222" s="116">
        <v>439725</v>
      </c>
      <c r="P222" s="116">
        <v>422812.5</v>
      </c>
      <c r="Q222" s="116">
        <v>405900</v>
      </c>
      <c r="R222" s="116"/>
      <c r="S222" s="116">
        <v>388987.49999999994</v>
      </c>
      <c r="T222" s="116">
        <v>372075.00000000006</v>
      </c>
      <c r="U222" s="117">
        <v>673117.5</v>
      </c>
    </row>
    <row r="223" spans="1:21" ht="24" customHeight="1" x14ac:dyDescent="0.25">
      <c r="A223" s="333"/>
      <c r="B223" s="204" t="s">
        <v>138</v>
      </c>
      <c r="C223" s="204" t="s">
        <v>137</v>
      </c>
      <c r="D223" s="204" t="s">
        <v>130</v>
      </c>
      <c r="E223" s="177" t="s">
        <v>131</v>
      </c>
      <c r="F223" s="158" t="e">
        <f>N223-(N223*(#REF!-15)/100)</f>
        <v>#REF!</v>
      </c>
      <c r="G223" s="158" t="e">
        <f>N223-(N223*(#REF!-11)/100)</f>
        <v>#REF!</v>
      </c>
      <c r="H223" s="158" t="e">
        <f>N223-(N223*(#REF!-9)/100)</f>
        <v>#REF!</v>
      </c>
      <c r="I223" s="158" t="e">
        <f>N223-(N223*(#REF!-7)/100)</f>
        <v>#REF!</v>
      </c>
      <c r="J223" s="158" t="e">
        <f>N223-(N223*(#REF!-6)/100)</f>
        <v>#REF!</v>
      </c>
      <c r="K223" s="158" t="e">
        <f>N223-(N223*(#REF!-5)/100)</f>
        <v>#REF!</v>
      </c>
      <c r="L223" s="158" t="e">
        <f>N223-(N223*(#REF!-3)/100)</f>
        <v>#REF!</v>
      </c>
      <c r="M223" s="158" t="e">
        <f>N223-(N223*(#REF!-2)/100)</f>
        <v>#REF!</v>
      </c>
      <c r="N223" s="116">
        <v>918500</v>
      </c>
      <c r="O223" s="116">
        <v>597025</v>
      </c>
      <c r="P223" s="116">
        <v>574062.5</v>
      </c>
      <c r="Q223" s="116">
        <v>551100</v>
      </c>
      <c r="R223" s="116"/>
      <c r="S223" s="116">
        <v>528137.5</v>
      </c>
      <c r="T223" s="116">
        <v>505175.00000000006</v>
      </c>
      <c r="U223" s="117">
        <v>913907.5</v>
      </c>
    </row>
    <row r="224" spans="1:21" ht="24" customHeight="1" x14ac:dyDescent="0.25">
      <c r="A224" s="333"/>
      <c r="B224" s="204" t="s">
        <v>139</v>
      </c>
      <c r="C224" s="204" t="s">
        <v>26</v>
      </c>
      <c r="D224" s="204" t="s">
        <v>27</v>
      </c>
      <c r="E224" s="177" t="s">
        <v>141</v>
      </c>
      <c r="F224" s="158" t="e">
        <f>N224-(N224*(#REF!-15)/100)</f>
        <v>#REF!</v>
      </c>
      <c r="G224" s="158" t="e">
        <f>N224-(N224*(#REF!-11)/100)</f>
        <v>#REF!</v>
      </c>
      <c r="H224" s="158" t="e">
        <f>N224-(N224*(#REF!-9)/100)</f>
        <v>#REF!</v>
      </c>
      <c r="I224" s="158" t="e">
        <f>N224-(N224*(#REF!-7)/100)</f>
        <v>#REF!</v>
      </c>
      <c r="J224" s="158" t="e">
        <f>N224-(N224*(#REF!-6)/100)</f>
        <v>#REF!</v>
      </c>
      <c r="K224" s="158" t="e">
        <f>N224-(N224*(#REF!-5)/100)</f>
        <v>#REF!</v>
      </c>
      <c r="L224" s="158" t="e">
        <f>N224-(N224*(#REF!-3)/100)</f>
        <v>#REF!</v>
      </c>
      <c r="M224" s="158" t="e">
        <f>N224-(N224*(#REF!-2)/100)</f>
        <v>#REF!</v>
      </c>
      <c r="N224" s="116">
        <v>1195700</v>
      </c>
      <c r="O224" s="116">
        <v>777205</v>
      </c>
      <c r="P224" s="116">
        <v>747312.5</v>
      </c>
      <c r="Q224" s="116">
        <v>717420</v>
      </c>
      <c r="R224" s="116"/>
      <c r="S224" s="116">
        <v>687527.5</v>
      </c>
      <c r="T224" s="116">
        <v>657635</v>
      </c>
      <c r="U224" s="117">
        <v>1189721.5</v>
      </c>
    </row>
    <row r="225" spans="1:21" ht="24" customHeight="1" x14ac:dyDescent="0.25">
      <c r="A225" s="333"/>
      <c r="B225" s="204" t="s">
        <v>140</v>
      </c>
      <c r="C225" s="204" t="s">
        <v>26</v>
      </c>
      <c r="D225" s="204" t="s">
        <v>27</v>
      </c>
      <c r="E225" s="177" t="s">
        <v>143</v>
      </c>
      <c r="F225" s="158" t="e">
        <f>N225-(N225*(#REF!-15)/100)</f>
        <v>#REF!</v>
      </c>
      <c r="G225" s="158" t="e">
        <f>N225-(N225*(#REF!-11)/100)</f>
        <v>#REF!</v>
      </c>
      <c r="H225" s="158" t="e">
        <f>N225-(N225*(#REF!-9)/100)</f>
        <v>#REF!</v>
      </c>
      <c r="I225" s="158" t="e">
        <f>N225-(N225*(#REF!-7)/100)</f>
        <v>#REF!</v>
      </c>
      <c r="J225" s="158" t="e">
        <f>N225-(N225*(#REF!-6)/100)</f>
        <v>#REF!</v>
      </c>
      <c r="K225" s="158" t="e">
        <f>N225-(N225*(#REF!-5)/100)</f>
        <v>#REF!</v>
      </c>
      <c r="L225" s="158" t="e">
        <f>N225-(N225*(#REF!-3)/100)</f>
        <v>#REF!</v>
      </c>
      <c r="M225" s="158" t="e">
        <f>N225-(N225*(#REF!-2)/100)</f>
        <v>#REF!</v>
      </c>
      <c r="N225" s="116">
        <v>1395900</v>
      </c>
      <c r="O225" s="116">
        <v>907335</v>
      </c>
      <c r="P225" s="116">
        <v>872437.5</v>
      </c>
      <c r="Q225" s="116">
        <v>837540</v>
      </c>
      <c r="R225" s="116"/>
      <c r="S225" s="116">
        <v>802642.49999999988</v>
      </c>
      <c r="T225" s="116">
        <v>767745.00000000012</v>
      </c>
      <c r="U225" s="117">
        <v>1388920.5</v>
      </c>
    </row>
    <row r="226" spans="1:21" ht="24" customHeight="1" x14ac:dyDescent="0.25">
      <c r="A226" s="241"/>
      <c r="B226" s="238" t="s">
        <v>514</v>
      </c>
      <c r="C226" s="238" t="s">
        <v>113</v>
      </c>
      <c r="D226" s="238" t="s">
        <v>515</v>
      </c>
      <c r="E226" s="239" t="s">
        <v>516</v>
      </c>
      <c r="F226" s="158"/>
      <c r="G226" s="158"/>
      <c r="H226" s="158"/>
      <c r="I226" s="158"/>
      <c r="J226" s="158"/>
      <c r="K226" s="158"/>
      <c r="L226" s="158"/>
      <c r="M226" s="158"/>
      <c r="N226" s="116">
        <v>3587100</v>
      </c>
      <c r="O226" s="116">
        <v>2331615</v>
      </c>
      <c r="P226" s="116">
        <v>2241937.5</v>
      </c>
      <c r="Q226" s="116">
        <v>2152260</v>
      </c>
      <c r="R226" s="116"/>
      <c r="S226" s="116">
        <v>2062582.4999999998</v>
      </c>
      <c r="T226" s="116">
        <v>1972905.0000000002</v>
      </c>
      <c r="U226" s="117"/>
    </row>
    <row r="227" spans="1:21" ht="24" customHeight="1" x14ac:dyDescent="0.25">
      <c r="A227" s="362" t="s">
        <v>762</v>
      </c>
      <c r="B227" s="363"/>
      <c r="C227" s="363"/>
      <c r="D227" s="363"/>
      <c r="E227" s="363"/>
      <c r="F227" s="363"/>
      <c r="G227" s="364"/>
      <c r="H227" s="158"/>
      <c r="I227" s="158"/>
      <c r="J227" s="158"/>
      <c r="K227" s="158"/>
      <c r="L227" s="158"/>
      <c r="M227" s="158"/>
      <c r="N227" s="138" t="s">
        <v>301</v>
      </c>
      <c r="O227" s="291" t="s">
        <v>736</v>
      </c>
      <c r="P227" s="116" t="s">
        <v>734</v>
      </c>
      <c r="Q227" s="116" t="s">
        <v>735</v>
      </c>
      <c r="R227" s="116"/>
      <c r="S227" s="116" t="s">
        <v>640</v>
      </c>
      <c r="T227" s="116" t="s">
        <v>641</v>
      </c>
      <c r="U227" s="117"/>
    </row>
    <row r="228" spans="1:21" ht="24" customHeight="1" x14ac:dyDescent="0.25">
      <c r="A228" s="314"/>
      <c r="B228" s="312" t="s">
        <v>764</v>
      </c>
      <c r="C228" s="312" t="s">
        <v>20</v>
      </c>
      <c r="D228" s="312" t="s">
        <v>414</v>
      </c>
      <c r="E228" s="313" t="s">
        <v>767</v>
      </c>
      <c r="F228" s="158"/>
      <c r="G228" s="158"/>
      <c r="H228" s="158"/>
      <c r="I228" s="158"/>
      <c r="J228" s="158"/>
      <c r="K228" s="158"/>
      <c r="L228" s="158"/>
      <c r="M228" s="158"/>
      <c r="N228" s="116">
        <v>547800</v>
      </c>
      <c r="O228" s="116">
        <v>356070</v>
      </c>
      <c r="P228" s="116">
        <v>342375</v>
      </c>
      <c r="Q228" s="116">
        <v>328680</v>
      </c>
      <c r="R228" s="116"/>
      <c r="S228" s="116">
        <v>314985</v>
      </c>
      <c r="T228" s="116">
        <v>301290</v>
      </c>
      <c r="U228" s="117"/>
    </row>
    <row r="229" spans="1:21" ht="24" customHeight="1" x14ac:dyDescent="0.25">
      <c r="A229" s="314"/>
      <c r="B229" s="312" t="s">
        <v>763</v>
      </c>
      <c r="C229" s="312" t="s">
        <v>26</v>
      </c>
      <c r="D229" s="312" t="s">
        <v>766</v>
      </c>
      <c r="E229" s="313" t="s">
        <v>768</v>
      </c>
      <c r="F229" s="158"/>
      <c r="G229" s="158"/>
      <c r="H229" s="158"/>
      <c r="I229" s="158"/>
      <c r="J229" s="158"/>
      <c r="K229" s="158"/>
      <c r="L229" s="158"/>
      <c r="M229" s="158"/>
      <c r="N229" s="116">
        <v>968000</v>
      </c>
      <c r="O229" s="116">
        <v>1887600</v>
      </c>
      <c r="P229" s="116">
        <v>1815000</v>
      </c>
      <c r="Q229" s="116">
        <v>1742400</v>
      </c>
      <c r="R229" s="116"/>
      <c r="S229" s="116">
        <v>1669799.9999999998</v>
      </c>
      <c r="T229" s="116">
        <v>1597200.0000000002</v>
      </c>
      <c r="U229" s="117"/>
    </row>
    <row r="230" spans="1:21" ht="24" customHeight="1" x14ac:dyDescent="0.25">
      <c r="A230" s="314"/>
      <c r="B230" s="312" t="s">
        <v>765</v>
      </c>
      <c r="C230" s="312" t="s">
        <v>26</v>
      </c>
      <c r="D230" s="312" t="s">
        <v>766</v>
      </c>
      <c r="E230" s="313" t="s">
        <v>769</v>
      </c>
      <c r="F230" s="158"/>
      <c r="G230" s="158"/>
      <c r="H230" s="158"/>
      <c r="I230" s="158"/>
      <c r="J230" s="158"/>
      <c r="K230" s="158"/>
      <c r="L230" s="158"/>
      <c r="M230" s="158"/>
      <c r="N230" s="116">
        <v>1131900</v>
      </c>
      <c r="O230" s="116">
        <v>3678675</v>
      </c>
      <c r="P230" s="116">
        <v>3537187.5</v>
      </c>
      <c r="Q230" s="116">
        <v>3395700</v>
      </c>
      <c r="R230" s="116"/>
      <c r="S230" s="116">
        <v>3254212.4999999995</v>
      </c>
      <c r="T230" s="244">
        <v>3112725.0000000005</v>
      </c>
      <c r="U230" s="318"/>
    </row>
    <row r="231" spans="1:21" ht="32.25" customHeight="1" x14ac:dyDescent="0.25">
      <c r="A231" s="377"/>
      <c r="B231" s="204" t="s">
        <v>175</v>
      </c>
      <c r="C231" s="345" t="s">
        <v>176</v>
      </c>
      <c r="D231" s="345"/>
      <c r="E231" s="345"/>
      <c r="F231" s="117" t="e">
        <f>N231-(N231*(#REF!-15)/100)</f>
        <v>#REF!</v>
      </c>
      <c r="G231" s="117" t="e">
        <f>N231-(N231*(#REF!-11)/100)</f>
        <v>#REF!</v>
      </c>
      <c r="H231" s="117" t="e">
        <f>N231-(N231*(#REF!-9)/100)</f>
        <v>#REF!</v>
      </c>
      <c r="I231" s="117" t="e">
        <f>N231-(N231*(#REF!-7)/100)</f>
        <v>#REF!</v>
      </c>
      <c r="J231" s="117" t="e">
        <f>N231-(N231*(#REF!-6)/100)</f>
        <v>#REF!</v>
      </c>
      <c r="K231" s="117" t="e">
        <f>N231-(N231*(#REF!-5)/100)</f>
        <v>#REF!</v>
      </c>
      <c r="L231" s="117" t="e">
        <f>N231-(N231*(#REF!-3)/100)</f>
        <v>#REF!</v>
      </c>
      <c r="M231" s="117" t="e">
        <f>N231-(N231*(#REF!-2)/100)</f>
        <v>#REF!</v>
      </c>
      <c r="N231" s="116">
        <v>100900</v>
      </c>
      <c r="O231" s="116">
        <v>65585</v>
      </c>
      <c r="P231" s="116">
        <v>63062.5</v>
      </c>
      <c r="Q231" s="116">
        <v>60540</v>
      </c>
      <c r="R231" s="116"/>
      <c r="S231" s="116">
        <v>58017.499999999993</v>
      </c>
      <c r="T231" s="116">
        <v>55495.000000000007</v>
      </c>
      <c r="U231" s="117">
        <v>100395.5</v>
      </c>
    </row>
    <row r="232" spans="1:21" ht="32.25" customHeight="1" x14ac:dyDescent="0.25">
      <c r="A232" s="377"/>
      <c r="B232" s="204" t="s">
        <v>177</v>
      </c>
      <c r="C232" s="345" t="s">
        <v>178</v>
      </c>
      <c r="D232" s="345"/>
      <c r="E232" s="345"/>
      <c r="F232" s="117" t="e">
        <f>N232-(N232*(#REF!-15)/100)</f>
        <v>#REF!</v>
      </c>
      <c r="G232" s="117" t="e">
        <f>N232-(N232*(#REF!-11)/100)</f>
        <v>#REF!</v>
      </c>
      <c r="H232" s="117" t="e">
        <f>N232-(N232*(#REF!-9)/100)</f>
        <v>#REF!</v>
      </c>
      <c r="I232" s="117" t="e">
        <f>N232-(N232*(#REF!-7)/100)</f>
        <v>#REF!</v>
      </c>
      <c r="J232" s="117" t="e">
        <f>N232-(N232*(#REF!-6)/100)</f>
        <v>#REF!</v>
      </c>
      <c r="K232" s="117" t="e">
        <f>N232-(N232*(#REF!-5)/100)</f>
        <v>#REF!</v>
      </c>
      <c r="L232" s="117" t="e">
        <f>N232-(N232*(#REF!-3)/100)</f>
        <v>#REF!</v>
      </c>
      <c r="M232" s="117" t="e">
        <f>N232-(N232*(#REF!-2)/100)</f>
        <v>#REF!</v>
      </c>
      <c r="N232" s="116">
        <v>201000</v>
      </c>
      <c r="O232" s="116">
        <v>130650</v>
      </c>
      <c r="P232" s="116">
        <v>125625</v>
      </c>
      <c r="Q232" s="116">
        <v>120600</v>
      </c>
      <c r="R232" s="116"/>
      <c r="S232" s="116">
        <v>115574.99999999999</v>
      </c>
      <c r="T232" s="116">
        <v>110550.00000000001</v>
      </c>
      <c r="U232" s="117">
        <v>199995</v>
      </c>
    </row>
    <row r="233" spans="1:21" ht="21.75" customHeight="1" x14ac:dyDescent="0.25">
      <c r="A233" s="377"/>
      <c r="B233" s="204" t="s">
        <v>179</v>
      </c>
      <c r="C233" s="345" t="s">
        <v>183</v>
      </c>
      <c r="D233" s="345"/>
      <c r="E233" s="345"/>
      <c r="F233" s="158" t="e">
        <f>N233-(N233*(#REF!-15)/100)</f>
        <v>#REF!</v>
      </c>
      <c r="G233" s="158" t="e">
        <f>N233-(N233*(#REF!-11)/100)</f>
        <v>#REF!</v>
      </c>
      <c r="H233" s="158" t="e">
        <f>N233-(N233*(#REF!-9)/100)</f>
        <v>#REF!</v>
      </c>
      <c r="I233" s="158" t="e">
        <f>N233-(N233*(#REF!-7)/100)</f>
        <v>#REF!</v>
      </c>
      <c r="J233" s="158" t="e">
        <f>N233-(N233*(#REF!-6)/100)</f>
        <v>#REF!</v>
      </c>
      <c r="K233" s="158" t="e">
        <f>N233-(N233*(#REF!-5)/100)</f>
        <v>#REF!</v>
      </c>
      <c r="L233" s="158" t="e">
        <f>N233-(N233*(#REF!-3)/100)</f>
        <v>#REF!</v>
      </c>
      <c r="M233" s="158" t="e">
        <f>N233-(N233*(#REF!-2)/100)</f>
        <v>#REF!</v>
      </c>
      <c r="N233" s="116">
        <v>302600</v>
      </c>
      <c r="O233" s="116">
        <v>196690</v>
      </c>
      <c r="P233" s="116">
        <v>189125</v>
      </c>
      <c r="Q233" s="116">
        <v>181560</v>
      </c>
      <c r="R233" s="116"/>
      <c r="S233" s="116">
        <v>173995</v>
      </c>
      <c r="T233" s="116">
        <v>166430</v>
      </c>
      <c r="U233" s="117">
        <v>301087</v>
      </c>
    </row>
    <row r="234" spans="1:21" ht="21.75" customHeight="1" x14ac:dyDescent="0.25">
      <c r="A234" s="377"/>
      <c r="B234" s="204" t="s">
        <v>180</v>
      </c>
      <c r="C234" s="345" t="s">
        <v>184</v>
      </c>
      <c r="D234" s="345"/>
      <c r="E234" s="345"/>
      <c r="F234" s="158" t="e">
        <f>N234-(N234*(#REF!-15)/100)</f>
        <v>#REF!</v>
      </c>
      <c r="G234" s="158" t="e">
        <f>N234-(N234*(#REF!-11)/100)</f>
        <v>#REF!</v>
      </c>
      <c r="H234" s="158" t="e">
        <f>N234-(N234*(#REF!-9)/100)</f>
        <v>#REF!</v>
      </c>
      <c r="I234" s="158" t="e">
        <f>N234-(N234*(#REF!-7)/100)</f>
        <v>#REF!</v>
      </c>
      <c r="J234" s="158" t="e">
        <f>N234-(N234*(#REF!-6)/100)</f>
        <v>#REF!</v>
      </c>
      <c r="K234" s="158" t="e">
        <f>N234-(N234*(#REF!-5)/100)</f>
        <v>#REF!</v>
      </c>
      <c r="L234" s="158" t="e">
        <f>N234-(N234*(#REF!-3)/100)</f>
        <v>#REF!</v>
      </c>
      <c r="M234" s="158" t="e">
        <f>N234-(N234*(#REF!-2)/100)</f>
        <v>#REF!</v>
      </c>
      <c r="N234" s="116">
        <v>375400</v>
      </c>
      <c r="O234" s="116">
        <v>244010</v>
      </c>
      <c r="P234" s="116">
        <v>234625</v>
      </c>
      <c r="Q234" s="116">
        <v>225240</v>
      </c>
      <c r="R234" s="116"/>
      <c r="S234" s="116">
        <v>215854.99999999997</v>
      </c>
      <c r="T234" s="116">
        <v>206470.00000000003</v>
      </c>
      <c r="U234" s="117">
        <v>373523</v>
      </c>
    </row>
    <row r="235" spans="1:21" ht="21.75" customHeight="1" x14ac:dyDescent="0.25">
      <c r="A235" s="377"/>
      <c r="B235" s="204" t="s">
        <v>181</v>
      </c>
      <c r="C235" s="345" t="s">
        <v>185</v>
      </c>
      <c r="D235" s="345"/>
      <c r="E235" s="345"/>
      <c r="F235" s="158" t="e">
        <f>N235-(N235*(#REF!-15)/100)</f>
        <v>#REF!</v>
      </c>
      <c r="G235" s="158" t="e">
        <f>N235-(N235*(#REF!-11)/100)</f>
        <v>#REF!</v>
      </c>
      <c r="H235" s="158" t="e">
        <f>N235-(N235*(#REF!-9)/100)</f>
        <v>#REF!</v>
      </c>
      <c r="I235" s="158" t="e">
        <f>N235-(N235*(#REF!-7)/100)</f>
        <v>#REF!</v>
      </c>
      <c r="J235" s="158" t="e">
        <f>N235-(N235*(#REF!-6)/100)</f>
        <v>#REF!</v>
      </c>
      <c r="K235" s="158" t="e">
        <f>N235-(N235*(#REF!-5)/100)</f>
        <v>#REF!</v>
      </c>
      <c r="L235" s="158" t="e">
        <f>N235-(N235*(#REF!-3)/100)</f>
        <v>#REF!</v>
      </c>
      <c r="M235" s="158" t="e">
        <f>N235-(N235*(#REF!-2)/100)</f>
        <v>#REF!</v>
      </c>
      <c r="N235" s="116">
        <v>485100</v>
      </c>
      <c r="O235" s="116">
        <v>315315</v>
      </c>
      <c r="P235" s="116">
        <v>303187.5</v>
      </c>
      <c r="Q235" s="116">
        <v>291060</v>
      </c>
      <c r="R235" s="116"/>
      <c r="S235" s="116">
        <v>278932.5</v>
      </c>
      <c r="T235" s="116">
        <v>266805</v>
      </c>
      <c r="U235" s="117">
        <v>482674.5</v>
      </c>
    </row>
    <row r="236" spans="1:21" ht="21.75" customHeight="1" x14ac:dyDescent="0.25">
      <c r="A236" s="378"/>
      <c r="B236" s="204" t="s">
        <v>182</v>
      </c>
      <c r="C236" s="345" t="s">
        <v>186</v>
      </c>
      <c r="D236" s="345"/>
      <c r="E236" s="345"/>
      <c r="F236" s="158" t="e">
        <f>N236-(N236*(#REF!-15)/100)</f>
        <v>#REF!</v>
      </c>
      <c r="G236" s="158" t="e">
        <f>N236-(N236*(#REF!-11)/100)</f>
        <v>#REF!</v>
      </c>
      <c r="H236" s="158" t="e">
        <f>N236-(N236*(#REF!-9)/100)</f>
        <v>#REF!</v>
      </c>
      <c r="I236" s="158" t="e">
        <f>N236-(N236*(#REF!-7)/100)</f>
        <v>#REF!</v>
      </c>
      <c r="J236" s="158" t="e">
        <f>N236-(N236*(#REF!-6)/100)</f>
        <v>#REF!</v>
      </c>
      <c r="K236" s="158" t="e">
        <f>N236-(N236*(#REF!-5)/100)</f>
        <v>#REF!</v>
      </c>
      <c r="L236" s="158" t="e">
        <f>N236-(N236*(#REF!-3)/100)</f>
        <v>#REF!</v>
      </c>
      <c r="M236" s="158" t="e">
        <f>N236-(N236*(#REF!-2)/100)</f>
        <v>#REF!</v>
      </c>
      <c r="N236" s="116">
        <v>519800</v>
      </c>
      <c r="O236" s="116">
        <v>337870</v>
      </c>
      <c r="P236" s="116">
        <v>324875</v>
      </c>
      <c r="Q236" s="116">
        <v>311880</v>
      </c>
      <c r="R236" s="116"/>
      <c r="S236" s="116">
        <v>298885</v>
      </c>
      <c r="T236" s="116">
        <v>285890</v>
      </c>
      <c r="U236" s="117">
        <v>517201</v>
      </c>
    </row>
    <row r="237" spans="1:21" ht="12" customHeight="1" x14ac:dyDescent="0.25">
      <c r="A237" s="317"/>
      <c r="B237" s="205"/>
      <c r="C237" s="205"/>
      <c r="D237" s="205"/>
      <c r="E237" s="205"/>
      <c r="F237" s="184"/>
      <c r="G237" s="201"/>
      <c r="H237" s="168"/>
      <c r="I237" s="168"/>
      <c r="J237" s="168"/>
      <c r="K237" s="168"/>
      <c r="L237" s="168"/>
      <c r="M237" s="168"/>
      <c r="N237" s="116"/>
      <c r="O237" s="116"/>
      <c r="P237" s="116"/>
      <c r="Q237" s="116"/>
      <c r="R237" s="116"/>
      <c r="S237" s="116"/>
      <c r="T237" s="116"/>
      <c r="U237" s="117"/>
    </row>
    <row r="238" spans="1:21" ht="12" customHeight="1" x14ac:dyDescent="0.25">
      <c r="A238" s="273"/>
      <c r="B238" s="205"/>
      <c r="C238" s="205"/>
      <c r="D238" s="205"/>
      <c r="E238" s="205"/>
      <c r="F238" s="184"/>
      <c r="G238" s="201"/>
      <c r="H238" s="168"/>
      <c r="I238" s="168"/>
      <c r="J238" s="168"/>
      <c r="K238" s="168"/>
      <c r="L238" s="168"/>
      <c r="M238" s="168"/>
      <c r="N238" s="116"/>
      <c r="O238" s="116"/>
      <c r="P238" s="116"/>
      <c r="Q238" s="116"/>
      <c r="R238" s="116"/>
      <c r="S238" s="116"/>
      <c r="T238" s="116"/>
      <c r="U238" s="117"/>
    </row>
    <row r="239" spans="1:21" ht="12" customHeight="1" x14ac:dyDescent="0.25">
      <c r="A239" s="317"/>
      <c r="B239" s="205"/>
      <c r="C239" s="205"/>
      <c r="D239" s="205"/>
      <c r="E239" s="205"/>
      <c r="F239" s="184"/>
      <c r="G239" s="201"/>
      <c r="H239" s="168"/>
      <c r="I239" s="168"/>
      <c r="J239" s="168"/>
      <c r="K239" s="168"/>
      <c r="L239" s="168"/>
      <c r="M239" s="168"/>
      <c r="N239" s="116"/>
      <c r="O239" s="116"/>
      <c r="P239" s="116"/>
      <c r="Q239" s="116"/>
      <c r="R239" s="116"/>
      <c r="S239" s="116"/>
      <c r="T239" s="116"/>
      <c r="U239" s="117"/>
    </row>
    <row r="240" spans="1:21" ht="18" customHeight="1" x14ac:dyDescent="0.3">
      <c r="A240" s="329" t="s">
        <v>591</v>
      </c>
      <c r="B240" s="330"/>
      <c r="C240" s="330"/>
      <c r="D240" s="330"/>
      <c r="E240" s="330"/>
      <c r="F240" s="184"/>
      <c r="G240" s="201"/>
      <c r="H240" s="168"/>
      <c r="I240" s="168"/>
      <c r="J240" s="168"/>
      <c r="K240" s="168"/>
      <c r="L240" s="168"/>
      <c r="M240" s="168"/>
      <c r="N240" s="138" t="s">
        <v>301</v>
      </c>
      <c r="O240" s="291" t="s">
        <v>736</v>
      </c>
      <c r="P240" s="116" t="s">
        <v>734</v>
      </c>
      <c r="Q240" s="116" t="s">
        <v>735</v>
      </c>
      <c r="R240" s="116"/>
      <c r="S240" s="116" t="s">
        <v>640</v>
      </c>
      <c r="T240" s="116" t="s">
        <v>641</v>
      </c>
      <c r="U240" s="117"/>
    </row>
    <row r="241" spans="1:23" ht="21.75" customHeight="1" x14ac:dyDescent="0.25">
      <c r="A241" s="332"/>
      <c r="B241" s="238" t="s">
        <v>592</v>
      </c>
      <c r="C241" s="238" t="s">
        <v>20</v>
      </c>
      <c r="D241" s="238" t="s">
        <v>21</v>
      </c>
      <c r="E241" s="239" t="s">
        <v>142</v>
      </c>
      <c r="F241" s="184"/>
      <c r="G241" s="201"/>
      <c r="H241" s="168"/>
      <c r="I241" s="168"/>
      <c r="J241" s="168"/>
      <c r="K241" s="168"/>
      <c r="L241" s="168"/>
      <c r="M241" s="168"/>
      <c r="N241" s="116">
        <v>1039500</v>
      </c>
      <c r="O241" s="116">
        <v>675675</v>
      </c>
      <c r="P241" s="116">
        <v>649687.5</v>
      </c>
      <c r="Q241" s="116">
        <v>623700</v>
      </c>
      <c r="R241" s="116"/>
      <c r="S241" s="116">
        <v>597712.5</v>
      </c>
      <c r="T241" s="116">
        <v>571725</v>
      </c>
      <c r="U241" s="117"/>
    </row>
    <row r="242" spans="1:23" ht="21.75" customHeight="1" x14ac:dyDescent="0.25">
      <c r="A242" s="333"/>
      <c r="B242" s="238" t="s">
        <v>593</v>
      </c>
      <c r="C242" s="238" t="s">
        <v>137</v>
      </c>
      <c r="D242" s="238" t="s">
        <v>130</v>
      </c>
      <c r="E242" s="239" t="s">
        <v>131</v>
      </c>
      <c r="F242" s="184"/>
      <c r="G242" s="201"/>
      <c r="H242" s="168"/>
      <c r="I242" s="168"/>
      <c r="J242" s="168"/>
      <c r="K242" s="168"/>
      <c r="L242" s="168"/>
      <c r="M242" s="168"/>
      <c r="N242" s="116">
        <v>1302800</v>
      </c>
      <c r="O242" s="116">
        <v>846820</v>
      </c>
      <c r="P242" s="116">
        <v>814250</v>
      </c>
      <c r="Q242" s="116">
        <v>781680</v>
      </c>
      <c r="R242" s="116"/>
      <c r="S242" s="116">
        <v>749110</v>
      </c>
      <c r="T242" s="116">
        <v>716540</v>
      </c>
      <c r="U242" s="117"/>
    </row>
    <row r="243" spans="1:23" ht="21.75" customHeight="1" x14ac:dyDescent="0.25">
      <c r="A243" s="333"/>
      <c r="B243" s="238" t="s">
        <v>594</v>
      </c>
      <c r="C243" s="238" t="s">
        <v>26</v>
      </c>
      <c r="D243" s="238" t="s">
        <v>27</v>
      </c>
      <c r="E243" s="239" t="s">
        <v>141</v>
      </c>
      <c r="F243" s="184"/>
      <c r="G243" s="201"/>
      <c r="H243" s="168"/>
      <c r="I243" s="168"/>
      <c r="J243" s="168"/>
      <c r="K243" s="168"/>
      <c r="L243" s="168"/>
      <c r="M243" s="168"/>
      <c r="N243" s="116">
        <v>1871100</v>
      </c>
      <c r="O243" s="116">
        <v>1216215</v>
      </c>
      <c r="P243" s="116">
        <v>1169437.5</v>
      </c>
      <c r="Q243" s="116">
        <v>1122660</v>
      </c>
      <c r="R243" s="116"/>
      <c r="S243" s="116">
        <v>1075882.5</v>
      </c>
      <c r="T243" s="116">
        <v>1029105.0000000001</v>
      </c>
      <c r="U243" s="117"/>
    </row>
    <row r="244" spans="1:23" ht="21.75" customHeight="1" x14ac:dyDescent="0.25">
      <c r="A244" s="334"/>
      <c r="B244" s="238" t="s">
        <v>595</v>
      </c>
      <c r="C244" s="238" t="s">
        <v>26</v>
      </c>
      <c r="D244" s="238" t="s">
        <v>27</v>
      </c>
      <c r="E244" s="239" t="s">
        <v>143</v>
      </c>
      <c r="F244" s="184"/>
      <c r="G244" s="201"/>
      <c r="H244" s="168"/>
      <c r="I244" s="168"/>
      <c r="J244" s="168"/>
      <c r="K244" s="168"/>
      <c r="L244" s="168"/>
      <c r="M244" s="168"/>
      <c r="N244" s="116">
        <v>2036300</v>
      </c>
      <c r="O244" s="116">
        <v>1323595</v>
      </c>
      <c r="P244" s="116">
        <v>1272687.5</v>
      </c>
      <c r="Q244" s="116">
        <v>1221780</v>
      </c>
      <c r="R244" s="116"/>
      <c r="S244" s="116">
        <v>1170872.5</v>
      </c>
      <c r="T244" s="244">
        <v>1119965</v>
      </c>
      <c r="U244" s="318"/>
    </row>
    <row r="245" spans="1:23" ht="26.25" customHeight="1" x14ac:dyDescent="0.3">
      <c r="A245" s="329" t="s">
        <v>596</v>
      </c>
      <c r="B245" s="330"/>
      <c r="C245" s="330"/>
      <c r="D245" s="330"/>
      <c r="E245" s="330"/>
      <c r="F245" s="330"/>
      <c r="G245" s="331"/>
      <c r="H245" s="207"/>
      <c r="I245" s="207"/>
      <c r="J245" s="207"/>
      <c r="K245" s="207"/>
      <c r="L245" s="207"/>
      <c r="M245" s="207"/>
      <c r="N245" s="138" t="s">
        <v>301</v>
      </c>
      <c r="O245" s="291" t="s">
        <v>736</v>
      </c>
      <c r="P245" s="116" t="s">
        <v>734</v>
      </c>
      <c r="Q245" s="116" t="s">
        <v>735</v>
      </c>
      <c r="R245" s="116"/>
      <c r="S245" s="116" t="s">
        <v>640</v>
      </c>
      <c r="T245" s="116" t="s">
        <v>641</v>
      </c>
      <c r="U245" s="117"/>
    </row>
    <row r="246" spans="1:23" ht="31.5" customHeight="1" x14ac:dyDescent="0.25">
      <c r="A246" s="332"/>
      <c r="B246" s="204" t="s">
        <v>58</v>
      </c>
      <c r="C246" s="204" t="s">
        <v>59</v>
      </c>
      <c r="D246" s="204" t="s">
        <v>60</v>
      </c>
      <c r="E246" s="177" t="s">
        <v>61</v>
      </c>
      <c r="F246" s="117" t="e">
        <f>N246-(N246*(#REF!-15)/100)</f>
        <v>#REF!</v>
      </c>
      <c r="G246" s="117" t="e">
        <f>N246-(N246*(#REF!-11)/100)</f>
        <v>#REF!</v>
      </c>
      <c r="H246" s="117" t="e">
        <f>N246-(N246*(#REF!-9)/100)</f>
        <v>#REF!</v>
      </c>
      <c r="I246" s="117" t="e">
        <f>N246-(N246*(#REF!-7)/100)</f>
        <v>#REF!</v>
      </c>
      <c r="J246" s="117" t="e">
        <f>N246-(N246*(#REF!-6)/100)</f>
        <v>#REF!</v>
      </c>
      <c r="K246" s="117" t="e">
        <f>N246-(N246*(#REF!-5)/100)</f>
        <v>#REF!</v>
      </c>
      <c r="L246" s="117" t="e">
        <f>N246-(N246*(#REF!-3)/100)</f>
        <v>#REF!</v>
      </c>
      <c r="M246" s="117" t="e">
        <f>N246-(N246*(#REF!-2)/100)</f>
        <v>#REF!</v>
      </c>
      <c r="N246" s="116">
        <v>213700</v>
      </c>
      <c r="O246" s="116">
        <v>138905</v>
      </c>
      <c r="P246" s="116">
        <v>133562.5</v>
      </c>
      <c r="Q246" s="116">
        <v>128220</v>
      </c>
      <c r="R246" s="116"/>
      <c r="S246" s="116">
        <v>122877.49999999999</v>
      </c>
      <c r="T246" s="116">
        <v>117535.00000000001</v>
      </c>
      <c r="U246" s="117">
        <v>212631.5</v>
      </c>
    </row>
    <row r="247" spans="1:23" ht="31.5" customHeight="1" x14ac:dyDescent="0.25">
      <c r="A247" s="334"/>
      <c r="B247" s="139" t="s">
        <v>62</v>
      </c>
      <c r="C247" s="204" t="s">
        <v>20</v>
      </c>
      <c r="D247" s="204" t="s">
        <v>63</v>
      </c>
      <c r="E247" s="177" t="s">
        <v>64</v>
      </c>
      <c r="F247" s="117" t="e">
        <f>N247-(N247*(#REF!-15)/100)</f>
        <v>#REF!</v>
      </c>
      <c r="G247" s="117" t="e">
        <f>N247-(N247*(#REF!-11)/100)</f>
        <v>#REF!</v>
      </c>
      <c r="H247" s="117" t="e">
        <f>N247-(N247*(#REF!-9)/100)</f>
        <v>#REF!</v>
      </c>
      <c r="I247" s="117" t="e">
        <f>N247-(N247*(#REF!-7)/100)</f>
        <v>#REF!</v>
      </c>
      <c r="J247" s="117" t="e">
        <f>N247-(N247*(#REF!-6)/100)</f>
        <v>#REF!</v>
      </c>
      <c r="K247" s="117" t="e">
        <f>N247-(N247*(#REF!-5)/100)</f>
        <v>#REF!</v>
      </c>
      <c r="L247" s="117" t="e">
        <f>N247-(N247*(#REF!-3)/100)</f>
        <v>#REF!</v>
      </c>
      <c r="M247" s="117" t="e">
        <f>N247-(N247*(#REF!-2)/100)</f>
        <v>#REF!</v>
      </c>
      <c r="N247" s="116">
        <v>254100</v>
      </c>
      <c r="O247" s="116">
        <v>165165</v>
      </c>
      <c r="P247" s="116">
        <v>158812.5</v>
      </c>
      <c r="Q247" s="116">
        <v>152460</v>
      </c>
      <c r="R247" s="116"/>
      <c r="S247" s="116">
        <v>146107.5</v>
      </c>
      <c r="T247" s="244">
        <v>139755</v>
      </c>
      <c r="U247" s="318">
        <v>252829.5</v>
      </c>
    </row>
    <row r="248" spans="1:23" ht="23.25" customHeight="1" x14ac:dyDescent="0.3">
      <c r="A248" s="329" t="s">
        <v>597</v>
      </c>
      <c r="B248" s="330"/>
      <c r="C248" s="330"/>
      <c r="D248" s="330"/>
      <c r="E248" s="330"/>
      <c r="F248" s="330"/>
      <c r="G248" s="330"/>
      <c r="H248" s="331"/>
      <c r="I248" s="200"/>
      <c r="J248" s="200"/>
      <c r="K248" s="200"/>
      <c r="L248" s="200"/>
      <c r="M248" s="200"/>
      <c r="N248" s="138" t="s">
        <v>301</v>
      </c>
      <c r="O248" s="291" t="s">
        <v>736</v>
      </c>
      <c r="P248" s="116" t="s">
        <v>734</v>
      </c>
      <c r="Q248" s="116" t="s">
        <v>735</v>
      </c>
      <c r="R248" s="116"/>
      <c r="S248" s="116" t="s">
        <v>640</v>
      </c>
      <c r="T248" s="116" t="s">
        <v>641</v>
      </c>
      <c r="U248" s="117"/>
    </row>
    <row r="249" spans="1:23" ht="23.25" customHeight="1" x14ac:dyDescent="0.25">
      <c r="A249" s="388"/>
      <c r="B249" s="139" t="s">
        <v>187</v>
      </c>
      <c r="C249" s="204" t="s">
        <v>15</v>
      </c>
      <c r="D249" s="204" t="s">
        <v>60</v>
      </c>
      <c r="E249" s="172" t="s">
        <v>61</v>
      </c>
      <c r="F249" s="158" t="e">
        <f>N249-(N249*(#REF!-15)/100)</f>
        <v>#REF!</v>
      </c>
      <c r="G249" s="158" t="e">
        <f>N249-(N249*(#REF!-11)/100)</f>
        <v>#REF!</v>
      </c>
      <c r="H249" s="158" t="e">
        <f>N249-(N249*(#REF!-9)/100)</f>
        <v>#REF!</v>
      </c>
      <c r="I249" s="158" t="e">
        <f>N249-(N249*(#REF!-7)/100)</f>
        <v>#REF!</v>
      </c>
      <c r="J249" s="158" t="e">
        <f>N249-(N249*(#REF!-6)/100)</f>
        <v>#REF!</v>
      </c>
      <c r="K249" s="158" t="e">
        <f>N249-(N249*(#REF!-5)/100)</f>
        <v>#REF!</v>
      </c>
      <c r="L249" s="158" t="e">
        <f>N249-(N249*(#REF!-3)/100)</f>
        <v>#REF!</v>
      </c>
      <c r="M249" s="158" t="e">
        <f>N249-(N249*(#REF!-2)/100)</f>
        <v>#REF!</v>
      </c>
      <c r="N249" s="116">
        <v>129400</v>
      </c>
      <c r="O249" s="116">
        <v>84110</v>
      </c>
      <c r="P249" s="116">
        <v>80875</v>
      </c>
      <c r="Q249" s="116">
        <v>77640</v>
      </c>
      <c r="R249" s="116"/>
      <c r="S249" s="116">
        <v>74405</v>
      </c>
      <c r="T249" s="116">
        <v>71170</v>
      </c>
      <c r="U249" s="117">
        <v>128753</v>
      </c>
    </row>
    <row r="250" spans="1:23" ht="23.25" customHeight="1" x14ac:dyDescent="0.25">
      <c r="A250" s="388"/>
      <c r="B250" s="139" t="s">
        <v>188</v>
      </c>
      <c r="C250" s="204" t="s">
        <v>35</v>
      </c>
      <c r="D250" s="204" t="s">
        <v>63</v>
      </c>
      <c r="E250" s="172" t="s">
        <v>64</v>
      </c>
      <c r="F250" s="158" t="e">
        <f>N250-(N250*(#REF!-15)/100)</f>
        <v>#REF!</v>
      </c>
      <c r="G250" s="158" t="e">
        <f>N250-(N250*(#REF!-11)/100)</f>
        <v>#REF!</v>
      </c>
      <c r="H250" s="158" t="e">
        <f>N250-(N250*(#REF!-9)/100)</f>
        <v>#REF!</v>
      </c>
      <c r="I250" s="158" t="e">
        <f>N250-(N250*(#REF!-7)/100)</f>
        <v>#REF!</v>
      </c>
      <c r="J250" s="158" t="e">
        <f>N250-(N250*(#REF!-6)/100)</f>
        <v>#REF!</v>
      </c>
      <c r="K250" s="158" t="e">
        <f>N250-(N250*(#REF!-5)/100)</f>
        <v>#REF!</v>
      </c>
      <c r="L250" s="158" t="e">
        <f>N250-(N250*(#REF!-3)/100)</f>
        <v>#REF!</v>
      </c>
      <c r="M250" s="158" t="e">
        <f>N250-(N250*(#REF!-2)/100)</f>
        <v>#REF!</v>
      </c>
      <c r="N250" s="116">
        <v>164000</v>
      </c>
      <c r="O250" s="116">
        <v>106600</v>
      </c>
      <c r="P250" s="116">
        <v>102500</v>
      </c>
      <c r="Q250" s="116">
        <v>98400</v>
      </c>
      <c r="R250" s="116"/>
      <c r="S250" s="116">
        <v>94299.999999999985</v>
      </c>
      <c r="T250" s="116">
        <v>90200.000000000015</v>
      </c>
      <c r="U250" s="117">
        <v>163180</v>
      </c>
      <c r="V250" s="121"/>
      <c r="W250" s="121"/>
    </row>
    <row r="251" spans="1:23" ht="18.75" customHeight="1" x14ac:dyDescent="0.3">
      <c r="A251" s="292" t="s">
        <v>434</v>
      </c>
      <c r="B251" s="209"/>
      <c r="C251" s="209"/>
      <c r="D251" s="209"/>
      <c r="E251" s="209"/>
      <c r="F251" s="209"/>
      <c r="G251" s="209"/>
      <c r="H251" s="210"/>
      <c r="I251" s="168"/>
      <c r="J251" s="168"/>
      <c r="K251" s="168"/>
      <c r="L251" s="168"/>
      <c r="M251" s="168"/>
      <c r="N251" s="138" t="s">
        <v>301</v>
      </c>
      <c r="O251" s="291" t="s">
        <v>736</v>
      </c>
      <c r="P251" s="116" t="s">
        <v>734</v>
      </c>
      <c r="Q251" s="116" t="s">
        <v>735</v>
      </c>
      <c r="R251" s="116"/>
      <c r="S251" s="116" t="s">
        <v>640</v>
      </c>
      <c r="T251" s="116" t="s">
        <v>641</v>
      </c>
      <c r="U251" s="117"/>
    </row>
    <row r="252" spans="1:23" ht="27.75" customHeight="1" x14ac:dyDescent="0.3">
      <c r="A252" s="383"/>
      <c r="B252" s="211" t="s">
        <v>435</v>
      </c>
      <c r="C252" s="204" t="s">
        <v>15</v>
      </c>
      <c r="D252" s="204" t="s">
        <v>437</v>
      </c>
      <c r="E252" s="172" t="s">
        <v>61</v>
      </c>
      <c r="F252" s="209"/>
      <c r="G252" s="209"/>
      <c r="H252" s="209"/>
      <c r="I252" s="168"/>
      <c r="J252" s="168"/>
      <c r="K252" s="168"/>
      <c r="L252" s="168"/>
      <c r="M252" s="168"/>
      <c r="N252" s="116">
        <v>82400</v>
      </c>
      <c r="O252" s="116">
        <v>53560</v>
      </c>
      <c r="P252" s="116">
        <v>51500</v>
      </c>
      <c r="Q252" s="116">
        <v>49440</v>
      </c>
      <c r="R252" s="116"/>
      <c r="S252" s="116">
        <v>47379.999999999993</v>
      </c>
      <c r="T252" s="116">
        <v>45320.000000000007</v>
      </c>
      <c r="U252" s="117">
        <v>81988</v>
      </c>
    </row>
    <row r="253" spans="1:23" ht="27.75" customHeight="1" x14ac:dyDescent="0.3">
      <c r="A253" s="384"/>
      <c r="B253" s="212" t="s">
        <v>436</v>
      </c>
      <c r="C253" s="204" t="s">
        <v>35</v>
      </c>
      <c r="D253" s="204" t="s">
        <v>21</v>
      </c>
      <c r="E253" s="172" t="s">
        <v>64</v>
      </c>
      <c r="F253" s="209"/>
      <c r="G253" s="209"/>
      <c r="H253" s="209"/>
      <c r="I253" s="168"/>
      <c r="J253" s="168"/>
      <c r="K253" s="168"/>
      <c r="L253" s="168"/>
      <c r="M253" s="168"/>
      <c r="N253" s="116">
        <v>113700</v>
      </c>
      <c r="O253" s="116">
        <v>64000</v>
      </c>
      <c r="P253" s="116">
        <v>60000</v>
      </c>
      <c r="Q253" s="116">
        <v>57000</v>
      </c>
      <c r="R253" s="116"/>
      <c r="S253" s="116">
        <v>65377.499999999993</v>
      </c>
      <c r="T253" s="116">
        <v>62535.000000000007</v>
      </c>
      <c r="U253" s="117">
        <v>113131.5</v>
      </c>
    </row>
    <row r="254" spans="1:23" ht="15.75" customHeight="1" x14ac:dyDescent="0.3">
      <c r="A254" s="379" t="s">
        <v>598</v>
      </c>
      <c r="B254" s="380"/>
      <c r="C254" s="380"/>
      <c r="D254" s="380"/>
      <c r="E254" s="380"/>
      <c r="F254" s="213"/>
      <c r="G254" s="138" t="e">
        <f>N254-(N254*38%)</f>
        <v>#VALUE!</v>
      </c>
      <c r="H254" s="207"/>
      <c r="I254" s="207"/>
      <c r="J254" s="207"/>
      <c r="K254" s="207"/>
      <c r="L254" s="207"/>
      <c r="M254" s="207"/>
      <c r="N254" s="138" t="s">
        <v>301</v>
      </c>
      <c r="O254" s="291" t="s">
        <v>736</v>
      </c>
      <c r="P254" s="116" t="s">
        <v>734</v>
      </c>
      <c r="Q254" s="116" t="s">
        <v>735</v>
      </c>
      <c r="R254" s="116"/>
      <c r="S254" s="116" t="s">
        <v>640</v>
      </c>
      <c r="T254" s="116" t="s">
        <v>641</v>
      </c>
      <c r="U254" s="117"/>
    </row>
    <row r="255" spans="1:23" ht="25.5" customHeight="1" x14ac:dyDescent="0.25">
      <c r="A255" s="332"/>
      <c r="B255" s="139" t="s">
        <v>65</v>
      </c>
      <c r="C255" s="214" t="s">
        <v>66</v>
      </c>
      <c r="D255" s="214" t="s">
        <v>71</v>
      </c>
      <c r="E255" s="177" t="s">
        <v>61</v>
      </c>
      <c r="F255" s="158" t="e">
        <f>N255-(N255*(#REF!-15)/100)</f>
        <v>#REF!</v>
      </c>
      <c r="G255" s="158" t="e">
        <f>N255-(N255*(#REF!-11)/100)</f>
        <v>#REF!</v>
      </c>
      <c r="H255" s="158" t="e">
        <f>N255-(N255*(#REF!-9)/100)</f>
        <v>#REF!</v>
      </c>
      <c r="I255" s="158" t="e">
        <f>N255-(N255*(#REF!-7)/100)</f>
        <v>#REF!</v>
      </c>
      <c r="J255" s="158" t="e">
        <f>N255-(N255*(#REF!-6)/100)</f>
        <v>#REF!</v>
      </c>
      <c r="K255" s="158" t="e">
        <f>N255-(N255*(#REF!-5)/100)</f>
        <v>#REF!</v>
      </c>
      <c r="L255" s="158" t="e">
        <f>N255-(N255*(#REF!-3)/100)</f>
        <v>#REF!</v>
      </c>
      <c r="M255" s="158" t="e">
        <f>N255-(N255*(#REF!-2)/100)</f>
        <v>#REF!</v>
      </c>
      <c r="N255" s="116">
        <v>269200</v>
      </c>
      <c r="O255" s="116">
        <v>174980</v>
      </c>
      <c r="P255" s="116">
        <v>168250</v>
      </c>
      <c r="Q255" s="116">
        <v>161520</v>
      </c>
      <c r="R255" s="116"/>
      <c r="S255" s="116">
        <v>154790</v>
      </c>
      <c r="T255" s="116">
        <v>148060</v>
      </c>
      <c r="U255" s="117">
        <v>267854</v>
      </c>
    </row>
    <row r="256" spans="1:23" ht="25.5" customHeight="1" x14ac:dyDescent="0.25">
      <c r="A256" s="333"/>
      <c r="B256" s="139" t="s">
        <v>67</v>
      </c>
      <c r="C256" s="214" t="s">
        <v>68</v>
      </c>
      <c r="D256" s="214" t="s">
        <v>71</v>
      </c>
      <c r="E256" s="177" t="s">
        <v>195</v>
      </c>
      <c r="F256" s="158" t="e">
        <f>N256-(N256*(#REF!-15)/100)</f>
        <v>#REF!</v>
      </c>
      <c r="G256" s="158" t="e">
        <f>N256-(N256*(#REF!-11)/100)</f>
        <v>#REF!</v>
      </c>
      <c r="H256" s="158" t="e">
        <f>N256-(N256*(#REF!-9)/100)</f>
        <v>#REF!</v>
      </c>
      <c r="I256" s="158" t="e">
        <f>N256-(N256*(#REF!-7)/100)</f>
        <v>#REF!</v>
      </c>
      <c r="J256" s="158" t="e">
        <f>N256-(N256*(#REF!-6)/100)</f>
        <v>#REF!</v>
      </c>
      <c r="K256" s="158" t="e">
        <f>N256-(N256*(#REF!-5)/100)</f>
        <v>#REF!</v>
      </c>
      <c r="L256" s="158" t="e">
        <f>N256-(N256*(#REF!-3)/100)</f>
        <v>#REF!</v>
      </c>
      <c r="M256" s="158" t="e">
        <f>N256-(N256*(#REF!-2)/100)</f>
        <v>#REF!</v>
      </c>
      <c r="N256" s="116">
        <v>499000</v>
      </c>
      <c r="O256" s="116">
        <v>324350</v>
      </c>
      <c r="P256" s="116">
        <v>311875</v>
      </c>
      <c r="Q256" s="116">
        <v>299400</v>
      </c>
      <c r="R256" s="116"/>
      <c r="S256" s="116">
        <v>286925</v>
      </c>
      <c r="T256" s="116">
        <v>274450</v>
      </c>
      <c r="U256" s="117">
        <v>496505</v>
      </c>
    </row>
    <row r="257" spans="1:21" ht="25.5" customHeight="1" x14ac:dyDescent="0.25">
      <c r="A257" s="333"/>
      <c r="B257" s="139" t="s">
        <v>69</v>
      </c>
      <c r="C257" s="214" t="s">
        <v>70</v>
      </c>
      <c r="D257" s="214" t="s">
        <v>71</v>
      </c>
      <c r="E257" s="177" t="s">
        <v>72</v>
      </c>
      <c r="F257" s="158" t="e">
        <f>N257-(N257*(#REF!-15)/100)</f>
        <v>#REF!</v>
      </c>
      <c r="G257" s="158" t="e">
        <f>N257-(N257*(#REF!-11)/100)</f>
        <v>#REF!</v>
      </c>
      <c r="H257" s="158" t="e">
        <f>N257-(N257*(#REF!-9)/100)</f>
        <v>#REF!</v>
      </c>
      <c r="I257" s="158" t="e">
        <f>N257-(N257*(#REF!-7)/100)</f>
        <v>#REF!</v>
      </c>
      <c r="J257" s="158" t="e">
        <f>N257-(N257*(#REF!-6)/100)</f>
        <v>#REF!</v>
      </c>
      <c r="K257" s="158" t="e">
        <f>N257-(N257*(#REF!-5)/100)</f>
        <v>#REF!</v>
      </c>
      <c r="L257" s="158" t="e">
        <f>N257-(N257*(#REF!-3)/100)</f>
        <v>#REF!</v>
      </c>
      <c r="M257" s="158" t="e">
        <f>N257-(N257*(#REF!-2)/100)</f>
        <v>#REF!</v>
      </c>
      <c r="N257" s="116">
        <v>318800</v>
      </c>
      <c r="O257" s="116">
        <v>207220</v>
      </c>
      <c r="P257" s="116">
        <v>199250</v>
      </c>
      <c r="Q257" s="116">
        <v>191280</v>
      </c>
      <c r="R257" s="116"/>
      <c r="S257" s="116">
        <v>183310</v>
      </c>
      <c r="T257" s="116">
        <v>175340</v>
      </c>
      <c r="U257" s="117">
        <v>317206</v>
      </c>
    </row>
    <row r="258" spans="1:21" ht="25.5" customHeight="1" x14ac:dyDescent="0.25">
      <c r="A258" s="334"/>
      <c r="B258" s="139" t="s">
        <v>73</v>
      </c>
      <c r="C258" s="214" t="s">
        <v>74</v>
      </c>
      <c r="D258" s="214" t="s">
        <v>71</v>
      </c>
      <c r="E258" s="177" t="s">
        <v>196</v>
      </c>
      <c r="F258" s="158" t="e">
        <f>N258-(N258*(#REF!-15)/100)</f>
        <v>#REF!</v>
      </c>
      <c r="G258" s="158" t="e">
        <f>N258-(N258*(#REF!-11)/100)</f>
        <v>#REF!</v>
      </c>
      <c r="H258" s="158" t="e">
        <f>N258-(N258*(#REF!-9)/100)</f>
        <v>#REF!</v>
      </c>
      <c r="I258" s="158" t="e">
        <f>N258-(N258*(#REF!-7)/100)</f>
        <v>#REF!</v>
      </c>
      <c r="J258" s="158" t="e">
        <f>N258-(N258*(#REF!-6)/100)</f>
        <v>#REF!</v>
      </c>
      <c r="K258" s="158" t="e">
        <f>N258-(N258*(#REF!-5)/100)</f>
        <v>#REF!</v>
      </c>
      <c r="L258" s="158" t="e">
        <f>N258-(N258*(#REF!-3)/100)</f>
        <v>#REF!</v>
      </c>
      <c r="M258" s="158" t="e">
        <f>N258-(N258*(#REF!-2)/100)</f>
        <v>#REF!</v>
      </c>
      <c r="N258" s="116">
        <v>591400</v>
      </c>
      <c r="O258" s="116">
        <v>384410</v>
      </c>
      <c r="P258" s="116">
        <v>369625</v>
      </c>
      <c r="Q258" s="116">
        <v>354840</v>
      </c>
      <c r="R258" s="116"/>
      <c r="S258" s="116">
        <v>340055</v>
      </c>
      <c r="T258" s="116">
        <v>325270</v>
      </c>
      <c r="U258" s="117">
        <v>588443</v>
      </c>
    </row>
    <row r="259" spans="1:21" ht="21" customHeight="1" x14ac:dyDescent="0.3">
      <c r="A259" s="379" t="s">
        <v>599</v>
      </c>
      <c r="B259" s="380"/>
      <c r="C259" s="380"/>
      <c r="D259" s="380"/>
      <c r="E259" s="380"/>
      <c r="F259" s="380"/>
      <c r="G259" s="381"/>
      <c r="H259" s="200"/>
      <c r="I259" s="200"/>
      <c r="J259" s="200"/>
      <c r="K259" s="200"/>
      <c r="L259" s="200"/>
      <c r="M259" s="200"/>
      <c r="N259" s="138" t="s">
        <v>301</v>
      </c>
      <c r="O259" s="291" t="s">
        <v>736</v>
      </c>
      <c r="P259" s="116" t="s">
        <v>734</v>
      </c>
      <c r="Q259" s="116" t="s">
        <v>735</v>
      </c>
      <c r="R259" s="116"/>
      <c r="S259" s="116" t="s">
        <v>640</v>
      </c>
      <c r="T259" s="116" t="s">
        <v>641</v>
      </c>
      <c r="U259" s="117"/>
    </row>
    <row r="260" spans="1:21" ht="27.75" customHeight="1" x14ac:dyDescent="0.25">
      <c r="A260" s="382"/>
      <c r="B260" s="139" t="s">
        <v>189</v>
      </c>
      <c r="C260" s="214" t="s">
        <v>15</v>
      </c>
      <c r="D260" s="214" t="s">
        <v>71</v>
      </c>
      <c r="E260" s="177" t="s">
        <v>61</v>
      </c>
      <c r="F260" s="158" t="e">
        <f>N260-(N260*(#REF!-15)/100)</f>
        <v>#REF!</v>
      </c>
      <c r="G260" s="158" t="e">
        <f>N260-(N260*(#REF!-11)/100)</f>
        <v>#REF!</v>
      </c>
      <c r="H260" s="158" t="e">
        <f>N260-(N260*(#REF!-9)/100)</f>
        <v>#REF!</v>
      </c>
      <c r="I260" s="158" t="e">
        <f>N260-(N260*(#REF!-7)/100)</f>
        <v>#REF!</v>
      </c>
      <c r="J260" s="158" t="e">
        <f>N260-(N260*(#REF!-6)/100)</f>
        <v>#REF!</v>
      </c>
      <c r="K260" s="158" t="e">
        <f>N260-(N260*(#REF!-5)/100)</f>
        <v>#REF!</v>
      </c>
      <c r="L260" s="158" t="e">
        <f>N260-(N260*(#REF!-3)/100)</f>
        <v>#REF!</v>
      </c>
      <c r="M260" s="158" t="e">
        <f>N260-(N260*(#REF!-2)/100)</f>
        <v>#REF!</v>
      </c>
      <c r="N260" s="116">
        <v>184800</v>
      </c>
      <c r="O260" s="116">
        <v>120120</v>
      </c>
      <c r="P260" s="116">
        <v>115500</v>
      </c>
      <c r="Q260" s="116">
        <v>110880</v>
      </c>
      <c r="R260" s="116"/>
      <c r="S260" s="116">
        <v>106259.99999999999</v>
      </c>
      <c r="T260" s="116">
        <v>101640.00000000001</v>
      </c>
      <c r="U260" s="117">
        <v>183876</v>
      </c>
    </row>
    <row r="261" spans="1:21" ht="27.75" customHeight="1" x14ac:dyDescent="0.25">
      <c r="A261" s="377"/>
      <c r="B261" s="139" t="s">
        <v>190</v>
      </c>
      <c r="C261" s="214" t="s">
        <v>193</v>
      </c>
      <c r="D261" s="214" t="s">
        <v>71</v>
      </c>
      <c r="E261" s="177" t="s">
        <v>195</v>
      </c>
      <c r="F261" s="158" t="e">
        <f>N261-(N261*(#REF!-15)/100)</f>
        <v>#REF!</v>
      </c>
      <c r="G261" s="158" t="e">
        <f>N261-(N261*(#REF!-11)/100)</f>
        <v>#REF!</v>
      </c>
      <c r="H261" s="158" t="e">
        <f>N261-(N261*(#REF!-9)/100)</f>
        <v>#REF!</v>
      </c>
      <c r="I261" s="158" t="e">
        <f>N261-(N261*(#REF!-7)/100)</f>
        <v>#REF!</v>
      </c>
      <c r="J261" s="158" t="e">
        <f>N261-(N261*(#REF!-6)/100)</f>
        <v>#REF!</v>
      </c>
      <c r="K261" s="158" t="e">
        <f>N261-(N261*(#REF!-5)/100)</f>
        <v>#REF!</v>
      </c>
      <c r="L261" s="158" t="e">
        <f>N261-(N261*(#REF!-3)/100)</f>
        <v>#REF!</v>
      </c>
      <c r="M261" s="158" t="e">
        <f>N261-(N261*(#REF!-2)/100)</f>
        <v>#REF!</v>
      </c>
      <c r="N261" s="116">
        <v>330300</v>
      </c>
      <c r="O261" s="116">
        <v>214695</v>
      </c>
      <c r="P261" s="116">
        <v>206437.5</v>
      </c>
      <c r="Q261" s="116">
        <v>198180</v>
      </c>
      <c r="R261" s="116"/>
      <c r="S261" s="116">
        <v>189922.49999999997</v>
      </c>
      <c r="T261" s="116">
        <v>181665.00000000003</v>
      </c>
      <c r="U261" s="117">
        <v>328648.5</v>
      </c>
    </row>
    <row r="262" spans="1:21" ht="27.75" customHeight="1" x14ac:dyDescent="0.25">
      <c r="A262" s="377"/>
      <c r="B262" s="139" t="s">
        <v>191</v>
      </c>
      <c r="C262" s="214" t="s">
        <v>35</v>
      </c>
      <c r="D262" s="214" t="s">
        <v>71</v>
      </c>
      <c r="E262" s="177" t="s">
        <v>72</v>
      </c>
      <c r="F262" s="158" t="e">
        <f>N262-(N262*(#REF!-15)/100)</f>
        <v>#REF!</v>
      </c>
      <c r="G262" s="158" t="e">
        <f>N262-(N262*(#REF!-11)/100)</f>
        <v>#REF!</v>
      </c>
      <c r="H262" s="158" t="e">
        <f>N262-(N262*(#REF!-9)/100)</f>
        <v>#REF!</v>
      </c>
      <c r="I262" s="158" t="e">
        <f>N262-(N262*(#REF!-7)/100)</f>
        <v>#REF!</v>
      </c>
      <c r="J262" s="158" t="e">
        <f>N262-(N262*(#REF!-6)/100)</f>
        <v>#REF!</v>
      </c>
      <c r="K262" s="158" t="e">
        <f>N262-(N262*(#REF!-5)/100)</f>
        <v>#REF!</v>
      </c>
      <c r="L262" s="158" t="e">
        <f>N262-(N262*(#REF!-3)/100)</f>
        <v>#REF!</v>
      </c>
      <c r="M262" s="158" t="e">
        <f>N262-(N262*(#REF!-2)/100)</f>
        <v>#REF!</v>
      </c>
      <c r="N262" s="116">
        <v>228700</v>
      </c>
      <c r="O262" s="116">
        <v>148655</v>
      </c>
      <c r="P262" s="116">
        <v>142937.5</v>
      </c>
      <c r="Q262" s="116">
        <v>137220</v>
      </c>
      <c r="R262" s="116"/>
      <c r="S262" s="116">
        <v>131502.5</v>
      </c>
      <c r="T262" s="116">
        <v>125785.00000000001</v>
      </c>
      <c r="U262" s="117">
        <v>227556.5</v>
      </c>
    </row>
    <row r="263" spans="1:21" ht="27.75" customHeight="1" x14ac:dyDescent="0.25">
      <c r="A263" s="378"/>
      <c r="B263" s="139" t="s">
        <v>192</v>
      </c>
      <c r="C263" s="214" t="s">
        <v>194</v>
      </c>
      <c r="D263" s="214" t="s">
        <v>71</v>
      </c>
      <c r="E263" s="177" t="s">
        <v>196</v>
      </c>
      <c r="F263" s="158" t="e">
        <f>N263-(N263*(#REF!-15)/100)</f>
        <v>#REF!</v>
      </c>
      <c r="G263" s="158" t="e">
        <f>N263-(N263*(#REF!-11)/100)</f>
        <v>#REF!</v>
      </c>
      <c r="H263" s="158" t="e">
        <f>N263-(N263*(#REF!-9)/100)</f>
        <v>#REF!</v>
      </c>
      <c r="I263" s="158" t="e">
        <f>N263-(N263*(#REF!-7)/100)</f>
        <v>#REF!</v>
      </c>
      <c r="J263" s="158" t="e">
        <f>N263-(N263*(#REF!-6)/100)</f>
        <v>#REF!</v>
      </c>
      <c r="K263" s="158" t="e">
        <f>N263-(N263*(#REF!-5)/100)</f>
        <v>#REF!</v>
      </c>
      <c r="L263" s="158" t="e">
        <f>N263-(N263*(#REF!-3)/100)</f>
        <v>#REF!</v>
      </c>
      <c r="M263" s="158" t="e">
        <f>N263-(N263*(#REF!-2)/100)</f>
        <v>#REF!</v>
      </c>
      <c r="N263" s="116">
        <v>411200</v>
      </c>
      <c r="O263" s="116">
        <v>267280</v>
      </c>
      <c r="P263" s="116">
        <v>257000</v>
      </c>
      <c r="Q263" s="116">
        <v>246720</v>
      </c>
      <c r="R263" s="116"/>
      <c r="S263" s="116">
        <v>236439.99999999997</v>
      </c>
      <c r="T263" s="116">
        <v>226160.00000000003</v>
      </c>
      <c r="U263" s="117">
        <v>409144</v>
      </c>
    </row>
    <row r="264" spans="1:21" ht="19.5" customHeight="1" x14ac:dyDescent="0.3">
      <c r="A264" s="292" t="s">
        <v>600</v>
      </c>
      <c r="B264" s="209"/>
      <c r="C264" s="209"/>
      <c r="D264" s="209"/>
      <c r="E264" s="210"/>
      <c r="F264" s="158"/>
      <c r="G264" s="158"/>
      <c r="H264" s="168"/>
      <c r="I264" s="168"/>
      <c r="J264" s="168"/>
      <c r="K264" s="168"/>
      <c r="L264" s="168"/>
      <c r="M264" s="168"/>
      <c r="N264" s="138" t="s">
        <v>301</v>
      </c>
      <c r="O264" s="291" t="s">
        <v>736</v>
      </c>
      <c r="P264" s="116" t="s">
        <v>734</v>
      </c>
      <c r="Q264" s="116" t="s">
        <v>735</v>
      </c>
      <c r="R264" s="116"/>
      <c r="S264" s="116" t="s">
        <v>640</v>
      </c>
      <c r="T264" s="116" t="s">
        <v>641</v>
      </c>
      <c r="U264" s="117"/>
    </row>
    <row r="265" spans="1:21" ht="22.5" customHeight="1" x14ac:dyDescent="0.25">
      <c r="A265" s="332"/>
      <c r="B265" s="139" t="s">
        <v>602</v>
      </c>
      <c r="C265" s="242" t="s">
        <v>376</v>
      </c>
      <c r="D265" s="242"/>
      <c r="E265" s="242" t="s">
        <v>601</v>
      </c>
      <c r="F265" s="158"/>
      <c r="G265" s="158"/>
      <c r="H265" s="168"/>
      <c r="I265" s="168"/>
      <c r="J265" s="168"/>
      <c r="K265" s="168"/>
      <c r="L265" s="168"/>
      <c r="M265" s="168"/>
      <c r="N265" s="116">
        <v>137800</v>
      </c>
      <c r="O265" s="116">
        <v>89570</v>
      </c>
      <c r="P265" s="116">
        <v>86125</v>
      </c>
      <c r="Q265" s="116">
        <v>82680</v>
      </c>
      <c r="R265" s="116"/>
      <c r="S265" s="116">
        <v>79235</v>
      </c>
      <c r="T265" s="116">
        <v>75790</v>
      </c>
      <c r="U265" s="117"/>
    </row>
    <row r="266" spans="1:21" ht="22.5" customHeight="1" x14ac:dyDescent="0.25">
      <c r="A266" s="333"/>
      <c r="B266" s="139" t="s">
        <v>603</v>
      </c>
      <c r="C266" s="214" t="s">
        <v>51</v>
      </c>
      <c r="D266" s="214"/>
      <c r="E266" s="242" t="s">
        <v>604</v>
      </c>
      <c r="F266" s="158"/>
      <c r="G266" s="158"/>
      <c r="H266" s="168"/>
      <c r="I266" s="168"/>
      <c r="J266" s="168"/>
      <c r="K266" s="168"/>
      <c r="L266" s="168"/>
      <c r="M266" s="168"/>
      <c r="N266" s="116">
        <v>236400</v>
      </c>
      <c r="O266" s="116">
        <v>153660</v>
      </c>
      <c r="P266" s="116">
        <v>147750</v>
      </c>
      <c r="Q266" s="116">
        <v>141840</v>
      </c>
      <c r="R266" s="116"/>
      <c r="S266" s="116">
        <v>135930</v>
      </c>
      <c r="T266" s="116">
        <v>130020.00000000001</v>
      </c>
      <c r="U266" s="117"/>
    </row>
    <row r="267" spans="1:21" ht="22.5" customHeight="1" x14ac:dyDescent="0.25">
      <c r="A267" s="333"/>
      <c r="B267" s="139" t="s">
        <v>607</v>
      </c>
      <c r="C267" s="214" t="s">
        <v>51</v>
      </c>
      <c r="D267" s="214"/>
      <c r="E267" s="242" t="s">
        <v>606</v>
      </c>
      <c r="F267" s="158"/>
      <c r="G267" s="158"/>
      <c r="H267" s="168"/>
      <c r="I267" s="168"/>
      <c r="J267" s="168"/>
      <c r="K267" s="168"/>
      <c r="L267" s="168"/>
      <c r="M267" s="168"/>
      <c r="N267" s="116">
        <v>161300</v>
      </c>
      <c r="O267" s="116">
        <v>104845</v>
      </c>
      <c r="P267" s="116">
        <v>100812.5</v>
      </c>
      <c r="Q267" s="116">
        <v>96780</v>
      </c>
      <c r="R267" s="116"/>
      <c r="S267" s="116">
        <v>92747.5</v>
      </c>
      <c r="T267" s="116">
        <v>88715</v>
      </c>
      <c r="U267" s="117"/>
    </row>
    <row r="268" spans="1:21" ht="22.5" customHeight="1" x14ac:dyDescent="0.25">
      <c r="A268" s="334"/>
      <c r="B268" s="139" t="s">
        <v>605</v>
      </c>
      <c r="C268" s="214" t="s">
        <v>441</v>
      </c>
      <c r="D268" s="214"/>
      <c r="E268" s="242" t="s">
        <v>608</v>
      </c>
      <c r="F268" s="158"/>
      <c r="G268" s="158"/>
      <c r="H268" s="168"/>
      <c r="I268" s="168"/>
      <c r="J268" s="168"/>
      <c r="K268" s="168"/>
      <c r="L268" s="168"/>
      <c r="M268" s="168"/>
      <c r="N268" s="116">
        <v>287400</v>
      </c>
      <c r="O268" s="116">
        <v>186810</v>
      </c>
      <c r="P268" s="116">
        <v>179625</v>
      </c>
      <c r="Q268" s="116">
        <v>172440</v>
      </c>
      <c r="R268" s="116"/>
      <c r="S268" s="116">
        <v>165255</v>
      </c>
      <c r="T268" s="244">
        <v>158070</v>
      </c>
      <c r="U268" s="318"/>
    </row>
    <row r="269" spans="1:21" ht="21" customHeight="1" x14ac:dyDescent="0.3">
      <c r="A269" s="329" t="s">
        <v>439</v>
      </c>
      <c r="B269" s="330"/>
      <c r="C269" s="330"/>
      <c r="D269" s="330"/>
      <c r="E269" s="331"/>
      <c r="F269" s="158"/>
      <c r="G269" s="158"/>
      <c r="H269" s="168"/>
      <c r="I269" s="168"/>
      <c r="J269" s="168"/>
      <c r="K269" s="168"/>
      <c r="L269" s="168"/>
      <c r="M269" s="168"/>
      <c r="N269" s="138" t="s">
        <v>301</v>
      </c>
      <c r="O269" s="291" t="s">
        <v>736</v>
      </c>
      <c r="P269" s="116" t="s">
        <v>734</v>
      </c>
      <c r="Q269" s="116" t="s">
        <v>735</v>
      </c>
      <c r="R269" s="116"/>
      <c r="S269" s="116" t="s">
        <v>640</v>
      </c>
      <c r="T269" s="116" t="s">
        <v>641</v>
      </c>
      <c r="U269" s="117"/>
    </row>
    <row r="270" spans="1:21" ht="39" customHeight="1" x14ac:dyDescent="0.25">
      <c r="A270" s="387"/>
      <c r="B270" s="327" t="s">
        <v>440</v>
      </c>
      <c r="C270" s="214" t="s">
        <v>51</v>
      </c>
      <c r="D270" s="214" t="s">
        <v>442</v>
      </c>
      <c r="E270" s="242" t="s">
        <v>443</v>
      </c>
      <c r="F270" s="158"/>
      <c r="G270" s="158"/>
      <c r="H270" s="168"/>
      <c r="I270" s="168"/>
      <c r="J270" s="168"/>
      <c r="K270" s="168"/>
      <c r="L270" s="168"/>
      <c r="M270" s="168"/>
      <c r="N270" s="116">
        <v>311900</v>
      </c>
      <c r="O270" s="116">
        <v>170297.4</v>
      </c>
      <c r="P270" s="116">
        <v>163747.5</v>
      </c>
      <c r="Q270" s="116">
        <v>157197.6</v>
      </c>
      <c r="R270" s="116"/>
      <c r="S270" s="116">
        <v>150647.69999999998</v>
      </c>
      <c r="T270" s="116">
        <v>144097.80000000002</v>
      </c>
      <c r="U270" s="117">
        <v>310590.02</v>
      </c>
    </row>
    <row r="271" spans="1:21" ht="39" customHeight="1" x14ac:dyDescent="0.25">
      <c r="A271" s="387"/>
      <c r="B271" s="327" t="s">
        <v>807</v>
      </c>
      <c r="C271" s="214" t="s">
        <v>441</v>
      </c>
      <c r="D271" s="214" t="s">
        <v>442</v>
      </c>
      <c r="E271" s="242" t="s">
        <v>444</v>
      </c>
      <c r="F271" s="158"/>
      <c r="G271" s="158"/>
      <c r="H271" s="168"/>
      <c r="I271" s="168"/>
      <c r="J271" s="168"/>
      <c r="K271" s="168"/>
      <c r="L271" s="168"/>
      <c r="M271" s="168"/>
      <c r="N271" s="116">
        <v>508200</v>
      </c>
      <c r="O271" s="116">
        <v>277477.2</v>
      </c>
      <c r="P271" s="116">
        <v>266805</v>
      </c>
      <c r="Q271" s="116">
        <v>256132.8</v>
      </c>
      <c r="R271" s="116"/>
      <c r="S271" s="116">
        <v>245460.59999999998</v>
      </c>
      <c r="T271" s="116">
        <v>234788.40000000002</v>
      </c>
      <c r="U271" s="117">
        <v>506065.56</v>
      </c>
    </row>
    <row r="272" spans="1:21" ht="39" customHeight="1" x14ac:dyDescent="0.25">
      <c r="A272" s="387"/>
      <c r="B272" s="327" t="s">
        <v>805</v>
      </c>
      <c r="C272" s="214" t="s">
        <v>51</v>
      </c>
      <c r="D272" s="214" t="s">
        <v>442</v>
      </c>
      <c r="E272" s="242" t="s">
        <v>443</v>
      </c>
      <c r="F272" s="158"/>
      <c r="G272" s="158"/>
      <c r="H272" s="168"/>
      <c r="I272" s="168"/>
      <c r="J272" s="168"/>
      <c r="K272" s="168"/>
      <c r="L272" s="168"/>
      <c r="M272" s="168"/>
      <c r="N272" s="116">
        <v>218900</v>
      </c>
      <c r="O272" s="116">
        <v>119519.40000000001</v>
      </c>
      <c r="P272" s="116">
        <v>114922.5</v>
      </c>
      <c r="Q272" s="116">
        <v>110325.59999999999</v>
      </c>
      <c r="R272" s="116"/>
      <c r="S272" s="116">
        <v>105728.7</v>
      </c>
      <c r="T272" s="116">
        <v>101131.8</v>
      </c>
      <c r="U272" s="117">
        <v>217980.62</v>
      </c>
    </row>
    <row r="273" spans="1:21" ht="39" customHeight="1" x14ac:dyDescent="0.25">
      <c r="A273" s="387"/>
      <c r="B273" s="327" t="s">
        <v>806</v>
      </c>
      <c r="C273" s="214" t="s">
        <v>441</v>
      </c>
      <c r="D273" s="214" t="s">
        <v>442</v>
      </c>
      <c r="E273" s="242" t="s">
        <v>444</v>
      </c>
      <c r="F273" s="158"/>
      <c r="G273" s="158"/>
      <c r="H273" s="168"/>
      <c r="I273" s="168"/>
      <c r="J273" s="168"/>
      <c r="K273" s="168"/>
      <c r="L273" s="168"/>
      <c r="M273" s="168"/>
      <c r="N273" s="116">
        <v>328900</v>
      </c>
      <c r="O273" s="116">
        <v>179579.4</v>
      </c>
      <c r="P273" s="116">
        <v>172672.5</v>
      </c>
      <c r="Q273" s="116">
        <v>165765.6</v>
      </c>
      <c r="R273" s="116"/>
      <c r="S273" s="116">
        <v>158858.69999999998</v>
      </c>
      <c r="T273" s="116">
        <v>151951.80000000002</v>
      </c>
      <c r="U273" s="117">
        <v>327518.62</v>
      </c>
    </row>
    <row r="274" spans="1:21" ht="13.5" customHeight="1" x14ac:dyDescent="0.25">
      <c r="A274" s="206"/>
      <c r="B274" s="215"/>
      <c r="C274" s="216"/>
      <c r="D274" s="216"/>
      <c r="E274" s="183"/>
      <c r="F274" s="158"/>
      <c r="G274" s="158"/>
      <c r="H274" s="168"/>
      <c r="I274" s="168"/>
      <c r="J274" s="168"/>
      <c r="K274" s="168"/>
      <c r="L274" s="168"/>
      <c r="M274" s="168"/>
      <c r="N274" s="116"/>
      <c r="O274" s="116"/>
      <c r="P274" s="116"/>
      <c r="Q274" s="116"/>
      <c r="R274" s="116"/>
      <c r="S274" s="116"/>
      <c r="T274" s="116"/>
      <c r="U274" s="117"/>
    </row>
    <row r="275" spans="1:21" ht="30" x14ac:dyDescent="0.3">
      <c r="A275" s="329" t="s">
        <v>111</v>
      </c>
      <c r="B275" s="330"/>
      <c r="C275" s="330"/>
      <c r="D275" s="330"/>
      <c r="E275" s="330"/>
      <c r="F275" s="217"/>
      <c r="G275" s="138" t="e">
        <f>N275-(N275*38%)</f>
        <v>#VALUE!</v>
      </c>
      <c r="H275" s="218"/>
      <c r="I275" s="218"/>
      <c r="J275" s="218"/>
      <c r="K275" s="218"/>
      <c r="L275" s="218"/>
      <c r="M275" s="218"/>
      <c r="N275" s="138" t="s">
        <v>301</v>
      </c>
      <c r="O275" s="291" t="s">
        <v>736</v>
      </c>
      <c r="P275" s="116" t="s">
        <v>734</v>
      </c>
      <c r="Q275" s="116" t="s">
        <v>735</v>
      </c>
      <c r="R275" s="116"/>
      <c r="S275" s="116" t="s">
        <v>640</v>
      </c>
      <c r="T275" s="116" t="s">
        <v>641</v>
      </c>
      <c r="U275" s="117"/>
    </row>
    <row r="276" spans="1:21" ht="24" customHeight="1" x14ac:dyDescent="0.25">
      <c r="A276" s="332"/>
      <c r="B276" s="219" t="s">
        <v>75</v>
      </c>
      <c r="C276" s="139" t="s">
        <v>66</v>
      </c>
      <c r="D276" s="220"/>
      <c r="E276" s="177" t="s">
        <v>61</v>
      </c>
      <c r="F276" s="158" t="e">
        <f>N276-(N276*(#REF!-15)/100)</f>
        <v>#REF!</v>
      </c>
      <c r="G276" s="158" t="e">
        <f>N276-(N276*(#REF!-11)/100)</f>
        <v>#REF!</v>
      </c>
      <c r="H276" s="158" t="e">
        <f>N276-(N276*(#REF!-9)/100)</f>
        <v>#REF!</v>
      </c>
      <c r="I276" s="158" t="e">
        <f>N276-(N276*(#REF!-7)/100)</f>
        <v>#REF!</v>
      </c>
      <c r="J276" s="158" t="e">
        <f>N276-(N276*(#REF!-6)/100)</f>
        <v>#REF!</v>
      </c>
      <c r="K276" s="158" t="e">
        <f>N276-(N276*(#REF!-5)/100)</f>
        <v>#REF!</v>
      </c>
      <c r="L276" s="158" t="e">
        <f>N276-(N276*(#REF!-3)/100)</f>
        <v>#REF!</v>
      </c>
      <c r="M276" s="158" t="e">
        <f>N276-(N276*(#REF!-2)/100)</f>
        <v>#REF!</v>
      </c>
      <c r="N276" s="116">
        <v>55400</v>
      </c>
      <c r="O276" s="116">
        <v>36010</v>
      </c>
      <c r="P276" s="116">
        <v>34625</v>
      </c>
      <c r="Q276" s="116">
        <v>33240</v>
      </c>
      <c r="R276" s="116"/>
      <c r="S276" s="116">
        <v>31854.999999999996</v>
      </c>
      <c r="T276" s="116">
        <v>30470.000000000004</v>
      </c>
      <c r="U276" s="117">
        <v>55123</v>
      </c>
    </row>
    <row r="277" spans="1:21" ht="24" customHeight="1" x14ac:dyDescent="0.25">
      <c r="A277" s="333"/>
      <c r="B277" s="219" t="s">
        <v>76</v>
      </c>
      <c r="C277" s="139" t="s">
        <v>68</v>
      </c>
      <c r="D277" s="220"/>
      <c r="E277" s="177" t="s">
        <v>61</v>
      </c>
      <c r="F277" s="158" t="e">
        <f>N277-(N277*(#REF!-15)/100)</f>
        <v>#REF!</v>
      </c>
      <c r="G277" s="158" t="e">
        <f>N277-(N277*(#REF!-11)/100)</f>
        <v>#REF!</v>
      </c>
      <c r="H277" s="158" t="e">
        <f>N277-(N277*(#REF!-9)/100)</f>
        <v>#REF!</v>
      </c>
      <c r="I277" s="158" t="e">
        <f>N277-(N277*(#REF!-7)/100)</f>
        <v>#REF!</v>
      </c>
      <c r="J277" s="158" t="e">
        <f>N277-(N277*(#REF!-6)/100)</f>
        <v>#REF!</v>
      </c>
      <c r="K277" s="158" t="e">
        <f>N277-(N277*(#REF!-5)/100)</f>
        <v>#REF!</v>
      </c>
      <c r="L277" s="158" t="e">
        <f>N277-(N277*(#REF!-3)/100)</f>
        <v>#REF!</v>
      </c>
      <c r="M277" s="158" t="e">
        <f>N277-(N277*(#REF!-2)/100)</f>
        <v>#REF!</v>
      </c>
      <c r="N277" s="116">
        <v>71600</v>
      </c>
      <c r="O277" s="116">
        <v>46540</v>
      </c>
      <c r="P277" s="116">
        <v>44750</v>
      </c>
      <c r="Q277" s="116">
        <v>42960</v>
      </c>
      <c r="R277" s="116"/>
      <c r="S277" s="116">
        <v>41170</v>
      </c>
      <c r="T277" s="116">
        <v>39380</v>
      </c>
      <c r="U277" s="117">
        <v>71242</v>
      </c>
    </row>
    <row r="278" spans="1:21" ht="24" customHeight="1" x14ac:dyDescent="0.25">
      <c r="A278" s="333"/>
      <c r="B278" s="219" t="s">
        <v>77</v>
      </c>
      <c r="C278" s="139" t="s">
        <v>70</v>
      </c>
      <c r="D278" s="220"/>
      <c r="E278" s="177" t="s">
        <v>72</v>
      </c>
      <c r="F278" s="158" t="e">
        <f>N278-(N278*(#REF!-15)/100)</f>
        <v>#REF!</v>
      </c>
      <c r="G278" s="158" t="e">
        <f>N278-(N278*(#REF!-11)/100)</f>
        <v>#REF!</v>
      </c>
      <c r="H278" s="158" t="e">
        <f>N278-(N278*(#REF!-9)/100)</f>
        <v>#REF!</v>
      </c>
      <c r="I278" s="158" t="e">
        <f>N278-(N278*(#REF!-7)/100)</f>
        <v>#REF!</v>
      </c>
      <c r="J278" s="158" t="e">
        <f>N278-(N278*(#REF!-6)/100)</f>
        <v>#REF!</v>
      </c>
      <c r="K278" s="158" t="e">
        <f>N278-(N278*(#REF!-5)/100)</f>
        <v>#REF!</v>
      </c>
      <c r="L278" s="158" t="e">
        <f>N278-(N278*(#REF!-3)/100)</f>
        <v>#REF!</v>
      </c>
      <c r="M278" s="158" t="e">
        <f>N278-(N278*(#REF!-2)/100)</f>
        <v>#REF!</v>
      </c>
      <c r="N278" s="116">
        <v>64700</v>
      </c>
      <c r="O278" s="116">
        <v>42055</v>
      </c>
      <c r="P278" s="116">
        <v>40437.5</v>
      </c>
      <c r="Q278" s="116">
        <v>38820</v>
      </c>
      <c r="R278" s="116"/>
      <c r="S278" s="116">
        <v>37202.5</v>
      </c>
      <c r="T278" s="116">
        <v>35585</v>
      </c>
      <c r="U278" s="117">
        <v>64376.5</v>
      </c>
    </row>
    <row r="279" spans="1:21" ht="24" customHeight="1" x14ac:dyDescent="0.25">
      <c r="A279" s="334"/>
      <c r="B279" s="219" t="s">
        <v>78</v>
      </c>
      <c r="C279" s="139" t="s">
        <v>74</v>
      </c>
      <c r="D279" s="220"/>
      <c r="E279" s="177" t="s">
        <v>72</v>
      </c>
      <c r="F279" s="158" t="e">
        <f>N279-(N279*(#REF!-15)/100)</f>
        <v>#REF!</v>
      </c>
      <c r="G279" s="158" t="e">
        <f>N279-(N279*(#REF!-11)/100)</f>
        <v>#REF!</v>
      </c>
      <c r="H279" s="158" t="e">
        <f>N279-(N279*(#REF!-9)/100)</f>
        <v>#REF!</v>
      </c>
      <c r="I279" s="158" t="e">
        <f>N279-(N279*(#REF!-7)/100)</f>
        <v>#REF!</v>
      </c>
      <c r="J279" s="158" t="e">
        <f>N279-(N279*(#REF!-6)/100)</f>
        <v>#REF!</v>
      </c>
      <c r="K279" s="158" t="e">
        <f>N279-(N279*(#REF!-5)/100)</f>
        <v>#REF!</v>
      </c>
      <c r="L279" s="158" t="e">
        <f>N279-(N279*(#REF!-3)/100)</f>
        <v>#REF!</v>
      </c>
      <c r="M279" s="158" t="e">
        <f>N279-(N279*(#REF!-2)/100)</f>
        <v>#REF!</v>
      </c>
      <c r="N279" s="116">
        <v>83200</v>
      </c>
      <c r="O279" s="116">
        <v>54080</v>
      </c>
      <c r="P279" s="116">
        <v>52000</v>
      </c>
      <c r="Q279" s="116">
        <v>49920</v>
      </c>
      <c r="R279" s="116"/>
      <c r="S279" s="116">
        <v>47839.999999999993</v>
      </c>
      <c r="T279" s="116">
        <v>45760.000000000007</v>
      </c>
      <c r="U279" s="117">
        <v>82784</v>
      </c>
    </row>
    <row r="280" spans="1:21" ht="12" customHeight="1" x14ac:dyDescent="0.25">
      <c r="A280" s="206"/>
      <c r="B280" s="221"/>
      <c r="C280" s="215"/>
      <c r="D280" s="222"/>
      <c r="E280" s="183"/>
      <c r="F280" s="201"/>
      <c r="G280" s="168"/>
      <c r="H280" s="168"/>
      <c r="I280" s="168"/>
      <c r="J280" s="168"/>
      <c r="K280" s="168"/>
      <c r="L280" s="168"/>
      <c r="M280" s="168"/>
      <c r="N280" s="116"/>
      <c r="O280" s="116"/>
      <c r="P280" s="116"/>
      <c r="Q280" s="116"/>
      <c r="R280" s="116"/>
      <c r="S280" s="116"/>
      <c r="T280" s="116">
        <v>0</v>
      </c>
      <c r="U280" s="117"/>
    </row>
    <row r="281" spans="1:21" ht="20.25" customHeight="1" x14ac:dyDescent="0.3">
      <c r="A281" s="329" t="s">
        <v>240</v>
      </c>
      <c r="B281" s="330"/>
      <c r="C281" s="330"/>
      <c r="D281" s="330"/>
      <c r="E281" s="330"/>
      <c r="F281" s="331"/>
      <c r="G281" s="200"/>
      <c r="H281" s="200"/>
      <c r="I281" s="200"/>
      <c r="J281" s="200"/>
      <c r="K281" s="200"/>
      <c r="L281" s="200"/>
      <c r="M281" s="200"/>
      <c r="N281" s="138" t="s">
        <v>301</v>
      </c>
      <c r="O281" s="291" t="s">
        <v>736</v>
      </c>
      <c r="P281" s="116" t="s">
        <v>734</v>
      </c>
      <c r="Q281" s="116" t="s">
        <v>735</v>
      </c>
      <c r="R281" s="116"/>
      <c r="S281" s="116" t="s">
        <v>640</v>
      </c>
      <c r="T281" s="116" t="s">
        <v>641</v>
      </c>
      <c r="U281" s="117"/>
    </row>
    <row r="282" spans="1:21" ht="28.5" customHeight="1" x14ac:dyDescent="0.25">
      <c r="A282" s="332"/>
      <c r="B282" s="219" t="s">
        <v>241</v>
      </c>
      <c r="C282" s="172" t="s">
        <v>244</v>
      </c>
      <c r="D282" s="220"/>
      <c r="E282" s="172"/>
      <c r="F282" s="223" t="e">
        <f>N282-(N282*(#REF!-15)/100)</f>
        <v>#REF!</v>
      </c>
      <c r="G282" s="223" t="e">
        <f>N282-(N282*(#REF!-11)/100)</f>
        <v>#REF!</v>
      </c>
      <c r="H282" s="223" t="e">
        <f>N282-(N282*(#REF!-9)/100)</f>
        <v>#REF!</v>
      </c>
      <c r="I282" s="223" t="e">
        <f>N282-(N282*(#REF!-7)/100)</f>
        <v>#REF!</v>
      </c>
      <c r="J282" s="223" t="e">
        <f>N282-(N282*(#REF!-6)/100)</f>
        <v>#REF!</v>
      </c>
      <c r="K282" s="223" t="e">
        <f>N282-(N282*(#REF!-5)/100)</f>
        <v>#REF!</v>
      </c>
      <c r="L282" s="223" t="e">
        <f>N282-(N282*(#REF!-3)/100)</f>
        <v>#REF!</v>
      </c>
      <c r="M282" s="223" t="e">
        <f>N282-(N282*(#REF!-2)/100)</f>
        <v>#REF!</v>
      </c>
      <c r="N282" s="178">
        <v>3444200</v>
      </c>
      <c r="O282" s="116">
        <v>2238730</v>
      </c>
      <c r="P282" s="116">
        <v>2152625</v>
      </c>
      <c r="Q282" s="116">
        <v>2066520</v>
      </c>
      <c r="R282" s="116"/>
      <c r="S282" s="116">
        <v>1980414.9999999998</v>
      </c>
      <c r="T282" s="116">
        <v>1894310.0000000002</v>
      </c>
      <c r="U282" s="122">
        <v>3426979</v>
      </c>
    </row>
    <row r="283" spans="1:21" ht="28.5" customHeight="1" x14ac:dyDescent="0.25">
      <c r="A283" s="334"/>
      <c r="B283" s="219" t="s">
        <v>242</v>
      </c>
      <c r="C283" s="139" t="s">
        <v>243</v>
      </c>
      <c r="D283" s="220"/>
      <c r="E283" s="172"/>
      <c r="F283" s="223" t="e">
        <f>N283-(N283*(#REF!-15)/100)</f>
        <v>#REF!</v>
      </c>
      <c r="G283" s="223" t="e">
        <f>N283-(N283*(#REF!-11)/100)</f>
        <v>#REF!</v>
      </c>
      <c r="H283" s="223" t="e">
        <f>N283-(N283*(#REF!-9)/100)</f>
        <v>#REF!</v>
      </c>
      <c r="I283" s="223" t="e">
        <f>N283-(N283*(#REF!-7)/100)</f>
        <v>#REF!</v>
      </c>
      <c r="J283" s="223" t="e">
        <f>N283-(N283*(#REF!-6)/100)</f>
        <v>#REF!</v>
      </c>
      <c r="K283" s="223" t="e">
        <f>N283-(N283*(#REF!-5)/100)</f>
        <v>#REF!</v>
      </c>
      <c r="L283" s="223" t="e">
        <f>N283-(N283*(#REF!-3)/100)</f>
        <v>#REF!</v>
      </c>
      <c r="M283" s="223" t="e">
        <f>N283-(N283*(#REF!-2)/100)</f>
        <v>#REF!</v>
      </c>
      <c r="N283" s="178">
        <v>5259900</v>
      </c>
      <c r="O283" s="116">
        <v>3418935</v>
      </c>
      <c r="P283" s="116">
        <v>3287437.5</v>
      </c>
      <c r="Q283" s="116">
        <v>3155940</v>
      </c>
      <c r="R283" s="116"/>
      <c r="S283" s="116">
        <v>3024442.4999999995</v>
      </c>
      <c r="T283" s="116">
        <v>2892945.0000000005</v>
      </c>
      <c r="U283" s="122">
        <v>5233600.5</v>
      </c>
    </row>
    <row r="284" spans="1:21" ht="13.5" customHeight="1" x14ac:dyDescent="0.25">
      <c r="A284" s="206"/>
      <c r="B284" s="221"/>
      <c r="C284" s="215"/>
      <c r="D284" s="222"/>
      <c r="E284" s="183"/>
      <c r="F284" s="224"/>
      <c r="G284" s="224"/>
      <c r="H284" s="224"/>
      <c r="I284" s="224"/>
      <c r="J284" s="224"/>
      <c r="K284" s="224"/>
      <c r="L284" s="224"/>
      <c r="M284" s="224"/>
      <c r="N284" s="178"/>
      <c r="O284" s="116"/>
      <c r="P284" s="116"/>
      <c r="Q284" s="116"/>
      <c r="R284" s="116"/>
      <c r="S284" s="116"/>
      <c r="T284" s="116">
        <v>0</v>
      </c>
      <c r="U284" s="122"/>
    </row>
    <row r="285" spans="1:21" ht="18.75" hidden="1" x14ac:dyDescent="0.3">
      <c r="A285" s="208" t="s">
        <v>457</v>
      </c>
      <c r="B285" s="209"/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138" t="s">
        <v>301</v>
      </c>
      <c r="O285" s="116" t="s">
        <v>462</v>
      </c>
      <c r="P285" s="116" t="s">
        <v>445</v>
      </c>
      <c r="Q285" s="116" t="s">
        <v>450</v>
      </c>
      <c r="R285" s="116"/>
      <c r="S285" s="116" t="s">
        <v>446</v>
      </c>
      <c r="T285" s="116" t="s">
        <v>626</v>
      </c>
      <c r="U285" s="117"/>
    </row>
    <row r="286" spans="1:21" ht="27" hidden="1" customHeight="1" x14ac:dyDescent="0.25">
      <c r="A286" s="338"/>
      <c r="B286" s="187" t="s">
        <v>80</v>
      </c>
      <c r="C286" s="172" t="s">
        <v>66</v>
      </c>
      <c r="D286" s="365" t="s">
        <v>79</v>
      </c>
      <c r="E286" s="366"/>
      <c r="F286" s="158" t="e">
        <f>N286-(N286*(#REF!-15)/100)</f>
        <v>#REF!</v>
      </c>
      <c r="G286" s="158" t="e">
        <f>N286-(N286*(#REF!-11)/100)</f>
        <v>#REF!</v>
      </c>
      <c r="H286" s="158" t="e">
        <f>N286-(N286*(#REF!-9)/100)</f>
        <v>#REF!</v>
      </c>
      <c r="I286" s="158" t="e">
        <f>N286-(N286*(#REF!-7)/100)</f>
        <v>#REF!</v>
      </c>
      <c r="J286" s="158" t="e">
        <f>N286-(N286*(#REF!-6)/100)</f>
        <v>#REF!</v>
      </c>
      <c r="K286" s="158" t="e">
        <f>N286-(N286*(#REF!-5)/100)</f>
        <v>#REF!</v>
      </c>
      <c r="L286" s="158" t="e">
        <f>N286-(N286*(#REF!-3)/100)</f>
        <v>#REF!</v>
      </c>
      <c r="M286" s="158" t="e">
        <f>N286-(N286*(#REF!-2)/100)</f>
        <v>#REF!</v>
      </c>
      <c r="N286" s="116">
        <v>547000</v>
      </c>
      <c r="O286" s="116">
        <v>355550</v>
      </c>
      <c r="P286" s="116">
        <v>341875</v>
      </c>
      <c r="Q286" s="116">
        <v>328200</v>
      </c>
      <c r="R286" s="116"/>
      <c r="S286" s="116">
        <v>314525</v>
      </c>
      <c r="T286" s="116">
        <v>300850</v>
      </c>
      <c r="U286" s="117">
        <v>544265</v>
      </c>
    </row>
    <row r="287" spans="1:21" ht="27" hidden="1" customHeight="1" x14ac:dyDescent="0.25">
      <c r="A287" s="339"/>
      <c r="B287" s="187" t="s">
        <v>81</v>
      </c>
      <c r="C287" s="172" t="s">
        <v>68</v>
      </c>
      <c r="D287" s="365" t="s">
        <v>84</v>
      </c>
      <c r="E287" s="366"/>
      <c r="F287" s="158" t="e">
        <f>N287-(N287*(#REF!-15)/100)</f>
        <v>#REF!</v>
      </c>
      <c r="G287" s="158" t="e">
        <f>N287-(N287*(#REF!-11)/100)</f>
        <v>#REF!</v>
      </c>
      <c r="H287" s="158" t="e">
        <f>N287-(N287*(#REF!-9)/100)</f>
        <v>#REF!</v>
      </c>
      <c r="I287" s="158" t="e">
        <f>N287-(N287*(#REF!-7)/100)</f>
        <v>#REF!</v>
      </c>
      <c r="J287" s="158" t="e">
        <f>N287-(N287*(#REF!-6)/100)</f>
        <v>#REF!</v>
      </c>
      <c r="K287" s="158" t="e">
        <f>N287-(N287*(#REF!-5)/100)</f>
        <v>#REF!</v>
      </c>
      <c r="L287" s="158" t="e">
        <f>N287-(N287*(#REF!-3)/100)</f>
        <v>#REF!</v>
      </c>
      <c r="M287" s="158" t="e">
        <f>N287-(N287*(#REF!-2)/100)</f>
        <v>#REF!</v>
      </c>
      <c r="N287" s="116">
        <v>852000</v>
      </c>
      <c r="O287" s="116">
        <v>553800</v>
      </c>
      <c r="P287" s="116">
        <v>532500</v>
      </c>
      <c r="Q287" s="116">
        <v>511200</v>
      </c>
      <c r="R287" s="116"/>
      <c r="S287" s="116">
        <v>489899.99999999994</v>
      </c>
      <c r="T287" s="116">
        <v>468600.00000000006</v>
      </c>
      <c r="U287" s="117">
        <v>847740</v>
      </c>
    </row>
    <row r="288" spans="1:21" ht="27" hidden="1" customHeight="1" x14ac:dyDescent="0.25">
      <c r="A288" s="339"/>
      <c r="B288" s="187" t="s">
        <v>82</v>
      </c>
      <c r="C288" s="172" t="s">
        <v>70</v>
      </c>
      <c r="D288" s="365" t="s">
        <v>85</v>
      </c>
      <c r="E288" s="366"/>
      <c r="F288" s="158" t="e">
        <f>N288-(N288*(#REF!-15)/100)</f>
        <v>#REF!</v>
      </c>
      <c r="G288" s="158" t="e">
        <f>N288-(N288*(#REF!-11)/100)</f>
        <v>#REF!</v>
      </c>
      <c r="H288" s="158" t="e">
        <f>N288-(N288*(#REF!-9)/100)</f>
        <v>#REF!</v>
      </c>
      <c r="I288" s="158" t="e">
        <f>N288-(N288*(#REF!-7)/100)</f>
        <v>#REF!</v>
      </c>
      <c r="J288" s="158" t="e">
        <f>N288-(N288*(#REF!-6)/100)</f>
        <v>#REF!</v>
      </c>
      <c r="K288" s="158" t="e">
        <f>N288-(N288*(#REF!-5)/100)</f>
        <v>#REF!</v>
      </c>
      <c r="L288" s="158" t="e">
        <f>N288-(N288*(#REF!-3)/100)</f>
        <v>#REF!</v>
      </c>
      <c r="M288" s="158" t="e">
        <f>N288-(N288*(#REF!-2)/100)</f>
        <v>#REF!</v>
      </c>
      <c r="N288" s="116">
        <v>774000</v>
      </c>
      <c r="O288" s="116">
        <v>503100</v>
      </c>
      <c r="P288" s="116">
        <v>483750</v>
      </c>
      <c r="Q288" s="116">
        <v>464400</v>
      </c>
      <c r="R288" s="116"/>
      <c r="S288" s="116">
        <v>445049.99999999994</v>
      </c>
      <c r="T288" s="116">
        <v>425700.00000000006</v>
      </c>
      <c r="U288" s="117">
        <v>770130</v>
      </c>
    </row>
    <row r="289" spans="1:21" ht="27" hidden="1" customHeight="1" x14ac:dyDescent="0.25">
      <c r="A289" s="340"/>
      <c r="B289" s="187" t="s">
        <v>83</v>
      </c>
      <c r="C289" s="172" t="s">
        <v>74</v>
      </c>
      <c r="D289" s="365" t="s">
        <v>86</v>
      </c>
      <c r="E289" s="366"/>
      <c r="F289" s="158" t="e">
        <f>N289-(N289*(#REF!-15)/100)</f>
        <v>#REF!</v>
      </c>
      <c r="G289" s="158" t="e">
        <f>N289-(N289*(#REF!-11)/100)</f>
        <v>#REF!</v>
      </c>
      <c r="H289" s="158" t="e">
        <f>N289-(N289*(#REF!-9)/100)</f>
        <v>#REF!</v>
      </c>
      <c r="I289" s="158" t="e">
        <f>N289-(N289*(#REF!-7)/100)</f>
        <v>#REF!</v>
      </c>
      <c r="J289" s="158" t="e">
        <f>N289-(N289*(#REF!-6)/100)</f>
        <v>#REF!</v>
      </c>
      <c r="K289" s="158" t="e">
        <f>N289-(N289*(#REF!-5)/100)</f>
        <v>#REF!</v>
      </c>
      <c r="L289" s="158" t="e">
        <f>N289-(N289*(#REF!-3)/100)</f>
        <v>#REF!</v>
      </c>
      <c r="M289" s="158" t="e">
        <f>N289-(N289*(#REF!-2)/100)</f>
        <v>#REF!</v>
      </c>
      <c r="N289" s="178">
        <v>1170000</v>
      </c>
      <c r="O289" s="116">
        <v>760500</v>
      </c>
      <c r="P289" s="116">
        <v>731250</v>
      </c>
      <c r="Q289" s="116">
        <v>702000</v>
      </c>
      <c r="R289" s="116"/>
      <c r="S289" s="116">
        <v>672750</v>
      </c>
      <c r="T289" s="116">
        <v>643500</v>
      </c>
      <c r="U289" s="117">
        <v>1164150</v>
      </c>
    </row>
    <row r="290" spans="1:21" ht="8.25" hidden="1" customHeight="1" x14ac:dyDescent="0.25">
      <c r="A290" s="196"/>
      <c r="B290" s="225"/>
      <c r="C290" s="183"/>
      <c r="D290" s="226"/>
      <c r="E290" s="226"/>
      <c r="F290" s="158"/>
      <c r="G290" s="158"/>
      <c r="H290" s="158"/>
      <c r="I290" s="158"/>
      <c r="J290" s="158"/>
      <c r="K290" s="158"/>
      <c r="L290" s="158"/>
      <c r="M290" s="158"/>
      <c r="N290" s="178"/>
      <c r="O290" s="116"/>
      <c r="P290" s="116"/>
      <c r="Q290" s="116"/>
      <c r="R290" s="116"/>
      <c r="S290" s="116"/>
      <c r="T290" s="116">
        <v>0</v>
      </c>
      <c r="U290" s="117"/>
    </row>
    <row r="291" spans="1:21" ht="18.75" hidden="1" x14ac:dyDescent="0.3">
      <c r="A291" s="329" t="s">
        <v>87</v>
      </c>
      <c r="B291" s="330"/>
      <c r="C291" s="330"/>
      <c r="D291" s="330"/>
      <c r="E291" s="330"/>
      <c r="F291" s="158" t="e">
        <f>N291-(N291*(#REF!-13)/100)</f>
        <v>#VALUE!</v>
      </c>
      <c r="G291" s="158" t="e">
        <f>N291-(N291*(#REF!-11)/100)</f>
        <v>#VALUE!</v>
      </c>
      <c r="H291" s="158" t="e">
        <f>N291-(N291*(#REF!-9)/100)</f>
        <v>#VALUE!</v>
      </c>
      <c r="I291" s="158" t="e">
        <f>N291-(N291*(#REF!-7)/100)</f>
        <v>#VALUE!</v>
      </c>
      <c r="J291" s="158" t="e">
        <f>N291-(N291*(#REF!-6)/100)</f>
        <v>#VALUE!</v>
      </c>
      <c r="K291" s="158" t="e">
        <f>N291-(N291*(#REF!-5)/100)</f>
        <v>#VALUE!</v>
      </c>
      <c r="L291" s="158" t="e">
        <f>N291-(N291*(#REF!-3)/100)</f>
        <v>#VALUE!</v>
      </c>
      <c r="M291" s="158" t="e">
        <f>N291-(N291*(#REF!-2)/100)</f>
        <v>#VALUE!</v>
      </c>
      <c r="N291" s="138" t="s">
        <v>301</v>
      </c>
      <c r="O291" s="116" t="s">
        <v>462</v>
      </c>
      <c r="P291" s="116" t="s">
        <v>445</v>
      </c>
      <c r="Q291" s="116" t="s">
        <v>450</v>
      </c>
      <c r="R291" s="116"/>
      <c r="S291" s="116" t="s">
        <v>446</v>
      </c>
      <c r="T291" s="116" t="s">
        <v>626</v>
      </c>
      <c r="U291" s="117"/>
    </row>
    <row r="292" spans="1:21" ht="26.25" hidden="1" customHeight="1" x14ac:dyDescent="0.25">
      <c r="A292" s="338"/>
      <c r="B292" s="172" t="s">
        <v>88</v>
      </c>
      <c r="C292" s="172" t="s">
        <v>68</v>
      </c>
      <c r="D292" s="353" t="s">
        <v>91</v>
      </c>
      <c r="E292" s="354"/>
      <c r="F292" s="158" t="e">
        <f>N292-(N292*(#REF!-15)/100)</f>
        <v>#REF!</v>
      </c>
      <c r="G292" s="158" t="e">
        <f>N292-(N292*(#REF!-11)/100)</f>
        <v>#REF!</v>
      </c>
      <c r="H292" s="158" t="e">
        <f>N292-(N292*(#REF!-9)/100)</f>
        <v>#REF!</v>
      </c>
      <c r="I292" s="158" t="e">
        <f>N292-(N292*(#REF!-7)/100)</f>
        <v>#REF!</v>
      </c>
      <c r="J292" s="158" t="e">
        <f>N292-(N292*(#REF!-6)/100)</f>
        <v>#REF!</v>
      </c>
      <c r="K292" s="158" t="e">
        <f>N292-(N292*(#REF!-5)/100)</f>
        <v>#REF!</v>
      </c>
      <c r="L292" s="158" t="e">
        <f>N292-(N292*(#REF!-3)/100)</f>
        <v>#REF!</v>
      </c>
      <c r="M292" s="158" t="e">
        <f>N292-(N292*(#REF!-2)/100)</f>
        <v>#REF!</v>
      </c>
      <c r="N292" s="116">
        <v>607500</v>
      </c>
      <c r="O292" s="116">
        <v>394875</v>
      </c>
      <c r="P292" s="116">
        <v>379687.5</v>
      </c>
      <c r="Q292" s="116">
        <v>364500</v>
      </c>
      <c r="R292" s="116"/>
      <c r="S292" s="116">
        <v>349312.5</v>
      </c>
      <c r="T292" s="116">
        <v>334125</v>
      </c>
      <c r="U292" s="117">
        <v>604462.5</v>
      </c>
    </row>
    <row r="293" spans="1:21" ht="26.25" hidden="1" customHeight="1" x14ac:dyDescent="0.25">
      <c r="A293" s="339"/>
      <c r="B293" s="172" t="s">
        <v>89</v>
      </c>
      <c r="C293" s="172" t="s">
        <v>90</v>
      </c>
      <c r="D293" s="353" t="s">
        <v>91</v>
      </c>
      <c r="E293" s="354"/>
      <c r="F293" s="158" t="e">
        <f>N293-(N293*(#REF!-15)/100)</f>
        <v>#REF!</v>
      </c>
      <c r="G293" s="158" t="e">
        <f>N293-(N293*(#REF!-11)/100)</f>
        <v>#REF!</v>
      </c>
      <c r="H293" s="158" t="e">
        <f>N293-(N293*(#REF!-9)/100)</f>
        <v>#REF!</v>
      </c>
      <c r="I293" s="158" t="e">
        <f>N293-(N293*(#REF!-7)/100)</f>
        <v>#REF!</v>
      </c>
      <c r="J293" s="158" t="e">
        <f>N293-(N293*(#REF!-6)/100)</f>
        <v>#REF!</v>
      </c>
      <c r="K293" s="158" t="e">
        <f>N293-(N293*(#REF!-5)/100)</f>
        <v>#REF!</v>
      </c>
      <c r="L293" s="158" t="e">
        <f>N293-(N293*(#REF!-3)/100)</f>
        <v>#REF!</v>
      </c>
      <c r="M293" s="158" t="e">
        <f>N293-(N293*(#REF!-2)/100)</f>
        <v>#REF!</v>
      </c>
      <c r="N293" s="178">
        <v>963900</v>
      </c>
      <c r="O293" s="116">
        <v>626535</v>
      </c>
      <c r="P293" s="116">
        <v>602437.5</v>
      </c>
      <c r="Q293" s="116">
        <v>578340</v>
      </c>
      <c r="R293" s="116"/>
      <c r="S293" s="116">
        <v>554242.5</v>
      </c>
      <c r="T293" s="116">
        <v>530145</v>
      </c>
      <c r="U293" s="117">
        <v>959080.5</v>
      </c>
    </row>
    <row r="294" spans="1:21" ht="26.25" hidden="1" customHeight="1" x14ac:dyDescent="0.25">
      <c r="A294" s="339"/>
      <c r="B294" s="172" t="s">
        <v>92</v>
      </c>
      <c r="C294" s="172" t="s">
        <v>74</v>
      </c>
      <c r="D294" s="353" t="s">
        <v>93</v>
      </c>
      <c r="E294" s="354"/>
      <c r="F294" s="158" t="e">
        <f>N294-(N294*(#REF!-15)/100)</f>
        <v>#REF!</v>
      </c>
      <c r="G294" s="158" t="e">
        <f>N294-(N294*(#REF!-11)/100)</f>
        <v>#REF!</v>
      </c>
      <c r="H294" s="158" t="e">
        <f>N294-(N294*(#REF!-9)/100)</f>
        <v>#REF!</v>
      </c>
      <c r="I294" s="158" t="e">
        <f>N294-(N294*(#REF!-7)/100)</f>
        <v>#REF!</v>
      </c>
      <c r="J294" s="158" t="e">
        <f>N294-(N294*(#REF!-6)/100)</f>
        <v>#REF!</v>
      </c>
      <c r="K294" s="158" t="e">
        <f>N294-(N294*(#REF!-5)/100)</f>
        <v>#REF!</v>
      </c>
      <c r="L294" s="158" t="e">
        <f>N294-(N294*(#REF!-3)/100)</f>
        <v>#REF!</v>
      </c>
      <c r="M294" s="158" t="e">
        <f>N294-(N294*(#REF!-2)/100)</f>
        <v>#REF!</v>
      </c>
      <c r="N294" s="178">
        <v>979800</v>
      </c>
      <c r="O294" s="116">
        <v>636870</v>
      </c>
      <c r="P294" s="116">
        <v>612375</v>
      </c>
      <c r="Q294" s="116">
        <v>587880</v>
      </c>
      <c r="R294" s="116"/>
      <c r="S294" s="116">
        <v>563385</v>
      </c>
      <c r="T294" s="116">
        <v>538890</v>
      </c>
      <c r="U294" s="117">
        <v>974901</v>
      </c>
    </row>
    <row r="295" spans="1:21" ht="26.25" hidden="1" customHeight="1" x14ac:dyDescent="0.25">
      <c r="A295" s="340"/>
      <c r="B295" s="172" t="s">
        <v>94</v>
      </c>
      <c r="C295" s="172" t="s">
        <v>95</v>
      </c>
      <c r="D295" s="353" t="s">
        <v>96</v>
      </c>
      <c r="E295" s="354"/>
      <c r="F295" s="223" t="e">
        <f>N295-(N295*(#REF!-15)/100)</f>
        <v>#REF!</v>
      </c>
      <c r="G295" s="223" t="e">
        <f>N295-(N295*(#REF!-11)/100)</f>
        <v>#REF!</v>
      </c>
      <c r="H295" s="223" t="e">
        <f>N295-(N295*(#REF!-9)/100)</f>
        <v>#REF!</v>
      </c>
      <c r="I295" s="223" t="e">
        <f>N295-(N295*(#REF!-7)/100)</f>
        <v>#REF!</v>
      </c>
      <c r="J295" s="223" t="e">
        <f>N295-(N295*(#REF!-6)/100)</f>
        <v>#REF!</v>
      </c>
      <c r="K295" s="223" t="e">
        <f>N295-(N295*(#REF!-5)/100)</f>
        <v>#REF!</v>
      </c>
      <c r="L295" s="223" t="e">
        <f>N295-(N295*(#REF!-3)/100)</f>
        <v>#REF!</v>
      </c>
      <c r="M295" s="223" t="e">
        <f>N295-(N295*(#REF!-2)/100)</f>
        <v>#REF!</v>
      </c>
      <c r="N295" s="178">
        <v>1535200</v>
      </c>
      <c r="O295" s="116">
        <v>997880</v>
      </c>
      <c r="P295" s="116">
        <v>959500</v>
      </c>
      <c r="Q295" s="116">
        <v>921120</v>
      </c>
      <c r="R295" s="116"/>
      <c r="S295" s="116">
        <v>882739.99999999988</v>
      </c>
      <c r="T295" s="116">
        <v>844360.00000000012</v>
      </c>
      <c r="U295" s="122">
        <v>1527524</v>
      </c>
    </row>
    <row r="296" spans="1:21" ht="9.75" hidden="1" customHeight="1" x14ac:dyDescent="0.25">
      <c r="A296" s="196"/>
      <c r="B296" s="183"/>
      <c r="C296" s="183"/>
      <c r="D296" s="183"/>
      <c r="E296" s="183"/>
      <c r="F296" s="223"/>
      <c r="G296" s="223"/>
      <c r="H296" s="223"/>
      <c r="I296" s="223"/>
      <c r="J296" s="223"/>
      <c r="K296" s="223"/>
      <c r="L296" s="223"/>
      <c r="M296" s="223"/>
      <c r="N296" s="178"/>
      <c r="O296" s="116"/>
      <c r="P296" s="116"/>
      <c r="Q296" s="116"/>
      <c r="R296" s="116"/>
      <c r="S296" s="116"/>
      <c r="T296" s="116">
        <v>0</v>
      </c>
      <c r="U296" s="122"/>
    </row>
    <row r="297" spans="1:21" ht="30" x14ac:dyDescent="0.3">
      <c r="A297" s="329" t="s">
        <v>104</v>
      </c>
      <c r="B297" s="330"/>
      <c r="C297" s="330"/>
      <c r="D297" s="330"/>
      <c r="E297" s="330"/>
      <c r="F297" s="158" t="e">
        <f>N297-(N297*(#REF!-13)/100)</f>
        <v>#VALUE!</v>
      </c>
      <c r="G297" s="158" t="e">
        <f>N297-(N297*(#REF!-11)/100)</f>
        <v>#VALUE!</v>
      </c>
      <c r="H297" s="158" t="e">
        <f>N297-(N297*(#REF!-9)/100)</f>
        <v>#VALUE!</v>
      </c>
      <c r="I297" s="158" t="e">
        <f>N297-(N297*(#REF!-7)/100)</f>
        <v>#VALUE!</v>
      </c>
      <c r="J297" s="158" t="e">
        <f>N297-(N297*(#REF!-6)/100)</f>
        <v>#VALUE!</v>
      </c>
      <c r="K297" s="158" t="e">
        <f>N297-(N297*(#REF!-5)/100)</f>
        <v>#VALUE!</v>
      </c>
      <c r="L297" s="158" t="e">
        <f>N297-(N297*(#REF!-3)/100)</f>
        <v>#VALUE!</v>
      </c>
      <c r="M297" s="158" t="e">
        <f>N297-(N297*(#REF!-2)/100)</f>
        <v>#VALUE!</v>
      </c>
      <c r="N297" s="138" t="s">
        <v>301</v>
      </c>
      <c r="O297" s="291" t="s">
        <v>736</v>
      </c>
      <c r="P297" s="116" t="s">
        <v>734</v>
      </c>
      <c r="Q297" s="116" t="s">
        <v>735</v>
      </c>
      <c r="R297" s="116"/>
      <c r="S297" s="116" t="s">
        <v>640</v>
      </c>
      <c r="T297" s="116" t="s">
        <v>641</v>
      </c>
      <c r="U297" s="117"/>
    </row>
    <row r="298" spans="1:21" ht="24.75" customHeight="1" x14ac:dyDescent="0.25">
      <c r="A298" s="338"/>
      <c r="B298" s="204" t="s">
        <v>97</v>
      </c>
      <c r="C298" s="204" t="s">
        <v>59</v>
      </c>
      <c r="D298" s="204" t="s">
        <v>326</v>
      </c>
      <c r="E298" s="227" t="s">
        <v>330</v>
      </c>
      <c r="F298" s="158" t="e">
        <f>N298-(N298*(#REF!-15)/100)</f>
        <v>#REF!</v>
      </c>
      <c r="G298" s="158" t="e">
        <f>N298-(N298*(#REF!-11)/100)</f>
        <v>#REF!</v>
      </c>
      <c r="H298" s="158" t="e">
        <f>N298-(N298*(#REF!-9)/100)</f>
        <v>#REF!</v>
      </c>
      <c r="I298" s="158" t="e">
        <f>N298-(N298*(#REF!-7)/100)</f>
        <v>#REF!</v>
      </c>
      <c r="J298" s="158" t="e">
        <f>N298-(N298*(#REF!-6)/100)</f>
        <v>#REF!</v>
      </c>
      <c r="K298" s="158" t="e">
        <f>N298-(N298*(#REF!-5)/100)</f>
        <v>#REF!</v>
      </c>
      <c r="L298" s="158" t="e">
        <f>N298-(N298*(#REF!-3)/100)</f>
        <v>#REF!</v>
      </c>
      <c r="M298" s="158" t="e">
        <f>N298-(N298*(#REF!-2)/100)</f>
        <v>#REF!</v>
      </c>
      <c r="N298" s="116">
        <v>336300</v>
      </c>
      <c r="O298" s="116">
        <v>218595</v>
      </c>
      <c r="P298" s="116">
        <v>210187.5</v>
      </c>
      <c r="Q298" s="116">
        <v>201780</v>
      </c>
      <c r="R298" s="116"/>
      <c r="S298" s="116">
        <v>193372.49999999997</v>
      </c>
      <c r="T298" s="116">
        <v>184965.00000000003</v>
      </c>
      <c r="U298" s="117">
        <v>334618.5</v>
      </c>
    </row>
    <row r="299" spans="1:21" ht="24.75" customHeight="1" x14ac:dyDescent="0.25">
      <c r="A299" s="339"/>
      <c r="B299" s="204" t="s">
        <v>98</v>
      </c>
      <c r="C299" s="204" t="s">
        <v>99</v>
      </c>
      <c r="D299" s="204" t="s">
        <v>328</v>
      </c>
      <c r="E299" s="227" t="s">
        <v>331</v>
      </c>
      <c r="F299" s="158" t="e">
        <f>N299-(N299*(#REF!-15)/100)</f>
        <v>#REF!</v>
      </c>
      <c r="G299" s="158" t="e">
        <f>N299-(N299*(#REF!-11)/100)</f>
        <v>#REF!</v>
      </c>
      <c r="H299" s="158" t="e">
        <f>N299-(N299*(#REF!-9)/100)</f>
        <v>#REF!</v>
      </c>
      <c r="I299" s="158" t="e">
        <f>N299-(N299*(#REF!-7)/100)</f>
        <v>#REF!</v>
      </c>
      <c r="J299" s="158" t="e">
        <f>N299-(N299*(#REF!-6)/100)</f>
        <v>#REF!</v>
      </c>
      <c r="K299" s="158" t="e">
        <f>N299-(N299*(#REF!-5)/100)</f>
        <v>#REF!</v>
      </c>
      <c r="L299" s="158" t="e">
        <f>N299-(N299*(#REF!-3)/100)</f>
        <v>#REF!</v>
      </c>
      <c r="M299" s="158" t="e">
        <f>N299-(N299*(#REF!-2)/100)</f>
        <v>#REF!</v>
      </c>
      <c r="N299" s="116">
        <v>581900</v>
      </c>
      <c r="O299" s="116">
        <v>378235</v>
      </c>
      <c r="P299" s="116">
        <v>363687.5</v>
      </c>
      <c r="Q299" s="116">
        <v>349140</v>
      </c>
      <c r="R299" s="116"/>
      <c r="S299" s="116">
        <v>334592.5</v>
      </c>
      <c r="T299" s="116">
        <v>320045</v>
      </c>
      <c r="U299" s="117">
        <v>578990.5</v>
      </c>
    </row>
    <row r="300" spans="1:21" ht="24.75" customHeight="1" x14ac:dyDescent="0.25">
      <c r="A300" s="339"/>
      <c r="B300" s="204" t="s">
        <v>100</v>
      </c>
      <c r="C300" s="204" t="s">
        <v>23</v>
      </c>
      <c r="D300" s="204" t="s">
        <v>327</v>
      </c>
      <c r="E300" s="227" t="s">
        <v>331</v>
      </c>
      <c r="F300" s="158" t="e">
        <f>N300-(N300*(#REF!-15)/100)</f>
        <v>#REF!</v>
      </c>
      <c r="G300" s="158" t="e">
        <f>N300-(N300*(#REF!-11)/100)</f>
        <v>#REF!</v>
      </c>
      <c r="H300" s="158" t="e">
        <f>N300-(N300*(#REF!-9)/100)</f>
        <v>#REF!</v>
      </c>
      <c r="I300" s="158" t="e">
        <f>N300-(N300*(#REF!-7)/100)</f>
        <v>#REF!</v>
      </c>
      <c r="J300" s="158" t="e">
        <f>N300-(N300*(#REF!-6)/100)</f>
        <v>#REF!</v>
      </c>
      <c r="K300" s="158" t="e">
        <f>N300-(N300*(#REF!-5)/100)</f>
        <v>#REF!</v>
      </c>
      <c r="L300" s="158" t="e">
        <f>N300-(N300*(#REF!-3)/100)</f>
        <v>#REF!</v>
      </c>
      <c r="M300" s="158" t="e">
        <f>N300-(N300*(#REF!-2)/100)</f>
        <v>#REF!</v>
      </c>
      <c r="N300" s="116">
        <v>768900</v>
      </c>
      <c r="O300" s="116">
        <v>499785</v>
      </c>
      <c r="P300" s="116">
        <v>480562.5</v>
      </c>
      <c r="Q300" s="116">
        <v>461340</v>
      </c>
      <c r="R300" s="116"/>
      <c r="S300" s="116">
        <v>442117.49999999994</v>
      </c>
      <c r="T300" s="116">
        <v>422895.00000000006</v>
      </c>
      <c r="U300" s="117">
        <v>765055.5</v>
      </c>
    </row>
    <row r="301" spans="1:21" ht="24.75" customHeight="1" x14ac:dyDescent="0.25">
      <c r="A301" s="340"/>
      <c r="B301" s="204" t="s">
        <v>101</v>
      </c>
      <c r="C301" s="204" t="s">
        <v>102</v>
      </c>
      <c r="D301" s="204" t="s">
        <v>329</v>
      </c>
      <c r="E301" s="227" t="s">
        <v>332</v>
      </c>
      <c r="F301" s="158" t="e">
        <f>N301-(N301*(#REF!-15)/100)</f>
        <v>#REF!</v>
      </c>
      <c r="G301" s="158" t="e">
        <f>N301-(N301*(#REF!-11)/100)</f>
        <v>#REF!</v>
      </c>
      <c r="H301" s="158" t="e">
        <f>N301-(N301*(#REF!-9)/100)</f>
        <v>#REF!</v>
      </c>
      <c r="I301" s="158" t="e">
        <f>N301-(N301*(#REF!-7)/100)</f>
        <v>#REF!</v>
      </c>
      <c r="J301" s="158" t="e">
        <f>N301-(N301*(#REF!-6)/100)</f>
        <v>#REF!</v>
      </c>
      <c r="K301" s="158" t="e">
        <f>N301-(N301*(#REF!-5)/100)</f>
        <v>#REF!</v>
      </c>
      <c r="L301" s="158" t="e">
        <f>N301-(N301*(#REF!-3)/100)</f>
        <v>#REF!</v>
      </c>
      <c r="M301" s="158" t="e">
        <f>N301-(N301*(#REF!-2)/100)</f>
        <v>#REF!</v>
      </c>
      <c r="N301" s="116">
        <v>1098900</v>
      </c>
      <c r="O301" s="116">
        <v>714285</v>
      </c>
      <c r="P301" s="116">
        <v>686812.5</v>
      </c>
      <c r="Q301" s="116">
        <v>659340</v>
      </c>
      <c r="R301" s="116"/>
      <c r="S301" s="116">
        <v>631867.5</v>
      </c>
      <c r="T301" s="116">
        <v>604395</v>
      </c>
      <c r="U301" s="117">
        <v>1093405.5</v>
      </c>
    </row>
    <row r="302" spans="1:21" ht="21" customHeight="1" x14ac:dyDescent="0.3">
      <c r="A302" s="329" t="s">
        <v>104</v>
      </c>
      <c r="B302" s="330"/>
      <c r="C302" s="330"/>
      <c r="D302" s="330"/>
      <c r="E302" s="330"/>
      <c r="F302" s="158"/>
      <c r="G302" s="158"/>
      <c r="H302" s="158"/>
      <c r="I302" s="158"/>
      <c r="J302" s="158"/>
      <c r="K302" s="158"/>
      <c r="L302" s="158"/>
      <c r="M302" s="158"/>
      <c r="N302" s="138" t="s">
        <v>301</v>
      </c>
      <c r="O302" s="291" t="s">
        <v>736</v>
      </c>
      <c r="P302" s="116" t="s">
        <v>734</v>
      </c>
      <c r="Q302" s="116" t="s">
        <v>735</v>
      </c>
      <c r="R302" s="116"/>
      <c r="S302" s="116" t="s">
        <v>640</v>
      </c>
      <c r="T302" s="116" t="s">
        <v>641</v>
      </c>
      <c r="U302" s="117"/>
    </row>
    <row r="303" spans="1:21" ht="21" customHeight="1" x14ac:dyDescent="0.3">
      <c r="A303" s="319"/>
      <c r="B303" s="315" t="s">
        <v>770</v>
      </c>
      <c r="C303" s="312" t="s">
        <v>232</v>
      </c>
      <c r="D303" s="312" t="s">
        <v>771</v>
      </c>
      <c r="E303" s="228" t="s">
        <v>333</v>
      </c>
      <c r="F303" s="158"/>
      <c r="G303" s="158"/>
      <c r="H303" s="158"/>
      <c r="I303" s="158"/>
      <c r="J303" s="158"/>
      <c r="K303" s="158"/>
      <c r="L303" s="158"/>
      <c r="M303" s="158"/>
      <c r="N303" s="138">
        <v>2475000</v>
      </c>
      <c r="O303" s="116">
        <v>1608750</v>
      </c>
      <c r="P303" s="116">
        <v>1546875</v>
      </c>
      <c r="Q303" s="116">
        <v>1485000</v>
      </c>
      <c r="R303" s="116"/>
      <c r="S303" s="116">
        <v>1423125</v>
      </c>
      <c r="T303" s="116">
        <v>1361250</v>
      </c>
      <c r="U303" s="122">
        <v>2462625</v>
      </c>
    </row>
    <row r="304" spans="1:21" ht="24" customHeight="1" x14ac:dyDescent="0.25">
      <c r="A304" s="385"/>
      <c r="B304" s="139" t="s">
        <v>233</v>
      </c>
      <c r="C304" s="204" t="s">
        <v>234</v>
      </c>
      <c r="D304" s="204" t="s">
        <v>122</v>
      </c>
      <c r="E304" s="228" t="s">
        <v>333</v>
      </c>
      <c r="F304" s="223" t="e">
        <f>N304-(N304*(#REF!-15)/100)</f>
        <v>#REF!</v>
      </c>
      <c r="G304" s="223" t="e">
        <f>N304-(N304*(#REF!-11)/100)</f>
        <v>#REF!</v>
      </c>
      <c r="H304" s="223" t="e">
        <f>N304-(N304*(#REF!-9)/100)</f>
        <v>#REF!</v>
      </c>
      <c r="I304" s="223" t="e">
        <f>N304-(N304*(#REF!-7)/100)</f>
        <v>#REF!</v>
      </c>
      <c r="J304" s="223" t="e">
        <f>N304-(N304*(#REF!-6)/100)</f>
        <v>#REF!</v>
      </c>
      <c r="K304" s="223" t="e">
        <f>N304-(N304*(#REF!-5)/100)</f>
        <v>#REF!</v>
      </c>
      <c r="L304" s="223" t="e">
        <f>N304-(N304*(#REF!-3)/100)</f>
        <v>#REF!</v>
      </c>
      <c r="M304" s="223" t="e">
        <f>N304-(N304*(#REF!-2)/100)</f>
        <v>#REF!</v>
      </c>
      <c r="N304" s="116">
        <v>2721400</v>
      </c>
      <c r="O304" s="116">
        <v>1768910</v>
      </c>
      <c r="P304" s="116">
        <v>1700875</v>
      </c>
      <c r="Q304" s="116">
        <v>1632840</v>
      </c>
      <c r="R304" s="116"/>
      <c r="S304" s="116">
        <v>1564804.9999999998</v>
      </c>
      <c r="T304" s="116">
        <v>1496770.0000000002</v>
      </c>
      <c r="U304" s="122">
        <v>2707793</v>
      </c>
    </row>
    <row r="305" spans="1:21" ht="24" customHeight="1" x14ac:dyDescent="0.25">
      <c r="A305" s="385"/>
      <c r="B305" s="204" t="s">
        <v>235</v>
      </c>
      <c r="C305" s="204" t="s">
        <v>236</v>
      </c>
      <c r="D305" s="204" t="s">
        <v>123</v>
      </c>
      <c r="E305" s="228" t="s">
        <v>334</v>
      </c>
      <c r="F305" s="223" t="e">
        <f>N305-(N305*(#REF!-15)/100)</f>
        <v>#REF!</v>
      </c>
      <c r="G305" s="223" t="e">
        <f>N305-(N305*(#REF!-11)/100)</f>
        <v>#REF!</v>
      </c>
      <c r="H305" s="223" t="e">
        <f>N305-(N305*(#REF!-9)/100)</f>
        <v>#REF!</v>
      </c>
      <c r="I305" s="223" t="e">
        <f>N305-(N305*(#REF!-7)/100)</f>
        <v>#REF!</v>
      </c>
      <c r="J305" s="223" t="e">
        <f>N305-(N305*(#REF!-6)/100)</f>
        <v>#REF!</v>
      </c>
      <c r="K305" s="223" t="e">
        <f>N305-(N305*(#REF!-5)/100)</f>
        <v>#REF!</v>
      </c>
      <c r="L305" s="223" t="e">
        <f>N305-(N305*(#REF!-3)/100)</f>
        <v>#REF!</v>
      </c>
      <c r="M305" s="223" t="e">
        <f>N305-(N305*(#REF!-2)/100)</f>
        <v>#REF!</v>
      </c>
      <c r="N305" s="116">
        <v>3463900</v>
      </c>
      <c r="O305" s="116">
        <v>2251535</v>
      </c>
      <c r="P305" s="116">
        <v>2164937.5</v>
      </c>
      <c r="Q305" s="116">
        <v>2078340</v>
      </c>
      <c r="R305" s="116"/>
      <c r="S305" s="116">
        <v>1991742.4999999998</v>
      </c>
      <c r="T305" s="116">
        <v>1905145.0000000002</v>
      </c>
      <c r="U305" s="122">
        <v>3446580.5</v>
      </c>
    </row>
    <row r="306" spans="1:21" ht="24" customHeight="1" x14ac:dyDescent="0.25">
      <c r="A306" s="386"/>
      <c r="B306" s="204" t="s">
        <v>237</v>
      </c>
      <c r="C306" s="204" t="s">
        <v>238</v>
      </c>
      <c r="D306" s="204" t="s">
        <v>124</v>
      </c>
      <c r="E306" s="228" t="s">
        <v>335</v>
      </c>
      <c r="F306" s="223" t="e">
        <f>N306-(N306*(#REF!-15)/100)</f>
        <v>#REF!</v>
      </c>
      <c r="G306" s="223" t="e">
        <f>N306-(N306*(#REF!-11)/100)</f>
        <v>#REF!</v>
      </c>
      <c r="H306" s="223" t="e">
        <f>N306-(N306*(#REF!-9)/100)</f>
        <v>#REF!</v>
      </c>
      <c r="I306" s="223" t="e">
        <f>N306-(N306*(#REF!-7)/100)</f>
        <v>#REF!</v>
      </c>
      <c r="J306" s="223" t="e">
        <f>N306-(N306*(#REF!-6)/100)</f>
        <v>#REF!</v>
      </c>
      <c r="K306" s="223" t="e">
        <f>N306-(N306*(#REF!-5)/100)</f>
        <v>#REF!</v>
      </c>
      <c r="L306" s="223" t="e">
        <f>N306-(N306*(#REF!-3)/100)</f>
        <v>#REF!</v>
      </c>
      <c r="M306" s="223" t="e">
        <f>N306-(N306*(#REF!-2)/100)</f>
        <v>#REF!</v>
      </c>
      <c r="N306" s="116">
        <v>5174400</v>
      </c>
      <c r="O306" s="116">
        <v>3363360</v>
      </c>
      <c r="P306" s="116">
        <v>3234000</v>
      </c>
      <c r="Q306" s="116">
        <v>3104640</v>
      </c>
      <c r="R306" s="116"/>
      <c r="S306" s="116">
        <v>2975280</v>
      </c>
      <c r="T306" s="116">
        <v>2845920</v>
      </c>
      <c r="U306" s="122">
        <v>5148528</v>
      </c>
    </row>
    <row r="307" spans="1:21" ht="32.25" customHeight="1" x14ac:dyDescent="0.25">
      <c r="A307" s="389"/>
      <c r="B307" s="204" t="s">
        <v>324</v>
      </c>
      <c r="C307" s="204" t="s">
        <v>59</v>
      </c>
      <c r="D307" s="204"/>
      <c r="E307" s="228" t="s">
        <v>336</v>
      </c>
      <c r="F307" s="223"/>
      <c r="G307" s="223"/>
      <c r="H307" s="223"/>
      <c r="I307" s="223"/>
      <c r="J307" s="223"/>
      <c r="K307" s="223"/>
      <c r="L307" s="223"/>
      <c r="M307" s="223"/>
      <c r="N307" s="116">
        <v>563600</v>
      </c>
      <c r="O307" s="116">
        <v>366340</v>
      </c>
      <c r="P307" s="116">
        <v>352250</v>
      </c>
      <c r="Q307" s="116">
        <v>338160</v>
      </c>
      <c r="R307" s="116"/>
      <c r="S307" s="116">
        <v>324070</v>
      </c>
      <c r="T307" s="116">
        <v>309980</v>
      </c>
      <c r="U307" s="122">
        <v>560782</v>
      </c>
    </row>
    <row r="308" spans="1:21" ht="32.25" customHeight="1" x14ac:dyDescent="0.25">
      <c r="A308" s="389"/>
      <c r="B308" s="204" t="s">
        <v>325</v>
      </c>
      <c r="C308" s="204" t="s">
        <v>20</v>
      </c>
      <c r="D308" s="204"/>
      <c r="E308" s="228" t="s">
        <v>337</v>
      </c>
      <c r="F308" s="223"/>
      <c r="G308" s="223"/>
      <c r="H308" s="223"/>
      <c r="I308" s="223"/>
      <c r="J308" s="223"/>
      <c r="K308" s="223"/>
      <c r="L308" s="223"/>
      <c r="M308" s="223"/>
      <c r="N308" s="248">
        <v>939100</v>
      </c>
      <c r="O308" s="116">
        <v>610415</v>
      </c>
      <c r="P308" s="116">
        <v>586937.5</v>
      </c>
      <c r="Q308" s="116">
        <v>563460</v>
      </c>
      <c r="R308" s="116"/>
      <c r="S308" s="116">
        <v>539982.5</v>
      </c>
      <c r="T308" s="244">
        <v>516505.00000000006</v>
      </c>
      <c r="U308" s="320">
        <v>934404.5</v>
      </c>
    </row>
    <row r="309" spans="1:21" ht="26.25" customHeight="1" x14ac:dyDescent="0.3">
      <c r="A309" s="329" t="s">
        <v>104</v>
      </c>
      <c r="B309" s="330"/>
      <c r="C309" s="330"/>
      <c r="D309" s="330"/>
      <c r="E309" s="330"/>
      <c r="F309" s="223"/>
      <c r="G309" s="223"/>
      <c r="H309" s="223"/>
      <c r="I309" s="223"/>
      <c r="J309" s="223"/>
      <c r="K309" s="223"/>
      <c r="L309" s="223"/>
      <c r="M309" s="223"/>
      <c r="N309" s="138" t="s">
        <v>301</v>
      </c>
      <c r="O309" s="291" t="s">
        <v>736</v>
      </c>
      <c r="P309" s="116" t="s">
        <v>734</v>
      </c>
      <c r="Q309" s="116" t="s">
        <v>735</v>
      </c>
      <c r="R309" s="116"/>
      <c r="S309" s="116" t="s">
        <v>640</v>
      </c>
      <c r="T309" s="116" t="s">
        <v>641</v>
      </c>
      <c r="U309" s="117"/>
    </row>
    <row r="310" spans="1:21" ht="32.25" customHeight="1" x14ac:dyDescent="0.25">
      <c r="A310" s="397"/>
      <c r="B310" s="312" t="s">
        <v>772</v>
      </c>
      <c r="C310" s="312" t="s">
        <v>59</v>
      </c>
      <c r="D310" s="312" t="s">
        <v>779</v>
      </c>
      <c r="E310" s="227" t="s">
        <v>783</v>
      </c>
      <c r="F310" s="223"/>
      <c r="G310" s="223"/>
      <c r="H310" s="223"/>
      <c r="I310" s="223"/>
      <c r="J310" s="223"/>
      <c r="K310" s="223"/>
      <c r="L310" s="223"/>
      <c r="M310" s="223"/>
      <c r="N310" s="248">
        <v>336300</v>
      </c>
      <c r="O310" s="116">
        <v>183619.80000000002</v>
      </c>
      <c r="P310" s="116">
        <v>176557.5</v>
      </c>
      <c r="Q310" s="116">
        <v>169495.19999999998</v>
      </c>
      <c r="R310" s="116"/>
      <c r="S310" s="116">
        <v>162432.9</v>
      </c>
      <c r="T310" s="244">
        <v>155370.6</v>
      </c>
      <c r="U310" s="320">
        <v>334887.53999999998</v>
      </c>
    </row>
    <row r="311" spans="1:21" ht="32.25" customHeight="1" x14ac:dyDescent="0.25">
      <c r="A311" s="385"/>
      <c r="B311" s="312" t="s">
        <v>773</v>
      </c>
      <c r="C311" s="312" t="s">
        <v>99</v>
      </c>
      <c r="D311" s="312" t="s">
        <v>320</v>
      </c>
      <c r="E311" s="227" t="s">
        <v>784</v>
      </c>
      <c r="F311" s="223"/>
      <c r="G311" s="223"/>
      <c r="H311" s="223"/>
      <c r="I311" s="223"/>
      <c r="J311" s="223"/>
      <c r="K311" s="223"/>
      <c r="L311" s="223"/>
      <c r="M311" s="223"/>
      <c r="N311" s="248">
        <v>581900</v>
      </c>
      <c r="O311" s="116">
        <v>317717.40000000002</v>
      </c>
      <c r="P311" s="116">
        <v>305497.5</v>
      </c>
      <c r="Q311" s="116">
        <v>293277.59999999998</v>
      </c>
      <c r="R311" s="116"/>
      <c r="S311" s="116">
        <v>281057.69999999995</v>
      </c>
      <c r="T311" s="244">
        <v>268837.80000000005</v>
      </c>
      <c r="U311" s="320">
        <v>579456.02</v>
      </c>
    </row>
    <row r="312" spans="1:21" ht="32.25" customHeight="1" x14ac:dyDescent="0.25">
      <c r="A312" s="385"/>
      <c r="B312" s="312" t="s">
        <v>774</v>
      </c>
      <c r="C312" s="312" t="s">
        <v>23</v>
      </c>
      <c r="D312" s="312" t="s">
        <v>780</v>
      </c>
      <c r="E312" s="227" t="s">
        <v>785</v>
      </c>
      <c r="F312" s="223"/>
      <c r="G312" s="223"/>
      <c r="H312" s="223"/>
      <c r="I312" s="223"/>
      <c r="J312" s="223"/>
      <c r="K312" s="223"/>
      <c r="L312" s="223"/>
      <c r="M312" s="223"/>
      <c r="N312" s="248">
        <v>768900</v>
      </c>
      <c r="O312" s="116">
        <v>419819.4</v>
      </c>
      <c r="P312" s="116">
        <v>403672.5</v>
      </c>
      <c r="Q312" s="116">
        <v>387525.6</v>
      </c>
      <c r="R312" s="116"/>
      <c r="S312" s="116">
        <v>371378.69999999995</v>
      </c>
      <c r="T312" s="244">
        <v>355231.80000000005</v>
      </c>
      <c r="U312" s="320">
        <v>765670.62</v>
      </c>
    </row>
    <row r="313" spans="1:21" ht="32.25" customHeight="1" x14ac:dyDescent="0.25">
      <c r="A313" s="385"/>
      <c r="B313" s="312" t="s">
        <v>775</v>
      </c>
      <c r="C313" s="312" t="s">
        <v>102</v>
      </c>
      <c r="D313" s="312" t="s">
        <v>781</v>
      </c>
      <c r="E313" s="227" t="s">
        <v>786</v>
      </c>
      <c r="F313" s="223"/>
      <c r="G313" s="223"/>
      <c r="H313" s="223"/>
      <c r="I313" s="223"/>
      <c r="J313" s="223"/>
      <c r="K313" s="223"/>
      <c r="L313" s="223"/>
      <c r="M313" s="223"/>
      <c r="N313" s="248">
        <v>1098900</v>
      </c>
      <c r="O313" s="116">
        <v>599999.4</v>
      </c>
      <c r="P313" s="116">
        <v>576922.5</v>
      </c>
      <c r="Q313" s="116">
        <v>553845.6</v>
      </c>
      <c r="R313" s="116"/>
      <c r="S313" s="116">
        <v>530768.69999999995</v>
      </c>
      <c r="T313" s="244">
        <v>507691.80000000005</v>
      </c>
      <c r="U313" s="320">
        <v>1094284.6200000001</v>
      </c>
    </row>
    <row r="314" spans="1:21" ht="32.25" customHeight="1" x14ac:dyDescent="0.25">
      <c r="A314" s="385"/>
      <c r="B314" s="315" t="s">
        <v>776</v>
      </c>
      <c r="C314" s="312" t="s">
        <v>234</v>
      </c>
      <c r="D314" s="312" t="s">
        <v>782</v>
      </c>
      <c r="E314" s="228" t="s">
        <v>787</v>
      </c>
      <c r="F314" s="223"/>
      <c r="G314" s="223"/>
      <c r="H314" s="223"/>
      <c r="I314" s="223"/>
      <c r="J314" s="223"/>
      <c r="K314" s="223"/>
      <c r="L314" s="223"/>
      <c r="M314" s="223"/>
      <c r="N314" s="248">
        <v>2721400</v>
      </c>
      <c r="O314" s="116">
        <v>1485884.4000000001</v>
      </c>
      <c r="P314" s="116">
        <v>1428735</v>
      </c>
      <c r="Q314" s="116">
        <v>1371585.5999999999</v>
      </c>
      <c r="R314" s="116"/>
      <c r="S314" s="116">
        <v>1314436.2</v>
      </c>
      <c r="T314" s="244">
        <v>1257286.8</v>
      </c>
      <c r="U314" s="320">
        <v>2709970.12</v>
      </c>
    </row>
    <row r="315" spans="1:21" ht="32.25" customHeight="1" x14ac:dyDescent="0.25">
      <c r="A315" s="385"/>
      <c r="B315" s="312" t="s">
        <v>777</v>
      </c>
      <c r="C315" s="312" t="s">
        <v>236</v>
      </c>
      <c r="D315" s="312" t="s">
        <v>123</v>
      </c>
      <c r="E315" s="228" t="s">
        <v>787</v>
      </c>
      <c r="F315" s="223"/>
      <c r="G315" s="223"/>
      <c r="H315" s="223"/>
      <c r="I315" s="223"/>
      <c r="J315" s="223"/>
      <c r="K315" s="223"/>
      <c r="L315" s="223"/>
      <c r="M315" s="223"/>
      <c r="N315" s="248">
        <v>3463900</v>
      </c>
      <c r="O315" s="116">
        <v>1891289.4000000001</v>
      </c>
      <c r="P315" s="116">
        <v>1818547.5</v>
      </c>
      <c r="Q315" s="116">
        <v>1745805.5999999999</v>
      </c>
      <c r="R315" s="116"/>
      <c r="S315" s="116">
        <v>1673063.7</v>
      </c>
      <c r="T315" s="244">
        <v>1600321.8</v>
      </c>
      <c r="U315" s="320">
        <v>3449351.62</v>
      </c>
    </row>
    <row r="316" spans="1:21" ht="32.25" customHeight="1" x14ac:dyDescent="0.25">
      <c r="A316" s="386"/>
      <c r="B316" s="312" t="s">
        <v>778</v>
      </c>
      <c r="C316" s="312" t="s">
        <v>238</v>
      </c>
      <c r="D316" s="312" t="s">
        <v>124</v>
      </c>
      <c r="E316" s="228" t="s">
        <v>788</v>
      </c>
      <c r="F316" s="223"/>
      <c r="G316" s="223"/>
      <c r="H316" s="223"/>
      <c r="I316" s="223"/>
      <c r="J316" s="223"/>
      <c r="K316" s="223"/>
      <c r="L316" s="223"/>
      <c r="M316" s="223"/>
      <c r="N316" s="248">
        <v>5174400</v>
      </c>
      <c r="O316" s="116">
        <v>2825222.4</v>
      </c>
      <c r="P316" s="116">
        <v>2716560</v>
      </c>
      <c r="Q316" s="116">
        <v>2607897.6000000001</v>
      </c>
      <c r="R316" s="116"/>
      <c r="S316" s="116">
        <v>2499235.1999999997</v>
      </c>
      <c r="T316" s="244">
        <v>2390572.8000000003</v>
      </c>
      <c r="U316" s="320">
        <v>5152667.5199999996</v>
      </c>
    </row>
    <row r="317" spans="1:21" ht="15" customHeight="1" x14ac:dyDescent="0.25">
      <c r="A317" s="308"/>
      <c r="B317" s="205"/>
      <c r="C317" s="205"/>
      <c r="D317" s="205"/>
      <c r="E317" s="309"/>
      <c r="F317" s="223"/>
      <c r="G317" s="223"/>
      <c r="H317" s="223"/>
      <c r="I317" s="223"/>
      <c r="J317" s="223"/>
      <c r="K317" s="223"/>
      <c r="L317" s="223"/>
      <c r="M317" s="223"/>
      <c r="N317" s="248"/>
      <c r="O317" s="116"/>
      <c r="P317" s="116"/>
      <c r="Q317" s="116"/>
      <c r="R317" s="116"/>
      <c r="S317" s="116"/>
      <c r="T317" s="116"/>
      <c r="U317" s="122"/>
    </row>
    <row r="318" spans="1:21" ht="30" x14ac:dyDescent="0.3">
      <c r="A318" s="330" t="s">
        <v>103</v>
      </c>
      <c r="B318" s="330"/>
      <c r="C318" s="330"/>
      <c r="D318" s="330"/>
      <c r="E318" s="330"/>
      <c r="F318" s="158" t="e">
        <f>N318-(N318*(#REF!-13)/100)</f>
        <v>#VALUE!</v>
      </c>
      <c r="G318" s="158" t="e">
        <f>N318-(N318*(#REF!-11)/100)</f>
        <v>#VALUE!</v>
      </c>
      <c r="H318" s="158" t="e">
        <f>N318-(N318*(#REF!-9)/100)</f>
        <v>#VALUE!</v>
      </c>
      <c r="I318" s="158" t="e">
        <f>N318-(N318*(#REF!-7)/100)</f>
        <v>#VALUE!</v>
      </c>
      <c r="J318" s="158" t="e">
        <f>N318-(N318*(#REF!-6)/100)</f>
        <v>#VALUE!</v>
      </c>
      <c r="K318" s="158" t="e">
        <f>N318-(N318*(#REF!-5)/100)</f>
        <v>#VALUE!</v>
      </c>
      <c r="L318" s="158" t="e">
        <f>N318-(N318*(#REF!-3)/100)</f>
        <v>#VALUE!</v>
      </c>
      <c r="M318" s="158" t="e">
        <f>N318-(N318*(#REF!-2)/100)</f>
        <v>#VALUE!</v>
      </c>
      <c r="N318" s="138" t="s">
        <v>301</v>
      </c>
      <c r="O318" s="291" t="s">
        <v>736</v>
      </c>
      <c r="P318" s="116" t="s">
        <v>734</v>
      </c>
      <c r="Q318" s="116" t="s">
        <v>735</v>
      </c>
      <c r="R318" s="116"/>
      <c r="S318" s="116" t="s">
        <v>640</v>
      </c>
      <c r="T318" s="116" t="s">
        <v>641</v>
      </c>
      <c r="U318" s="117"/>
    </row>
    <row r="319" spans="1:21" ht="22.5" customHeight="1" x14ac:dyDescent="0.25">
      <c r="A319" s="344"/>
      <c r="B319" s="266" t="s">
        <v>117</v>
      </c>
      <c r="C319" s="172" t="s">
        <v>116</v>
      </c>
      <c r="D319" s="172" t="s">
        <v>338</v>
      </c>
      <c r="E319" s="172" t="s">
        <v>119</v>
      </c>
      <c r="F319" s="158" t="e">
        <f>N319-(N319*(#REF!-15)/100)</f>
        <v>#REF!</v>
      </c>
      <c r="G319" s="158" t="e">
        <f>N319-(N319*(#REF!-11)/100)</f>
        <v>#REF!</v>
      </c>
      <c r="H319" s="158" t="e">
        <f>N319-(N319*(#REF!-9)/100)</f>
        <v>#REF!</v>
      </c>
      <c r="I319" s="158" t="e">
        <f>N319-(N319*(#REF!-7)/100)</f>
        <v>#REF!</v>
      </c>
      <c r="J319" s="158" t="e">
        <f>N319-(N319*(#REF!-6)/100)</f>
        <v>#REF!</v>
      </c>
      <c r="K319" s="158" t="e">
        <f>N319-(N319*(#REF!-5)/100)</f>
        <v>#REF!</v>
      </c>
      <c r="L319" s="158" t="e">
        <f>N319-(N319*(#REF!-3)/100)</f>
        <v>#REF!</v>
      </c>
      <c r="M319" s="158" t="e">
        <f>N319-(N319*(#REF!-2)/100)</f>
        <v>#REF!</v>
      </c>
      <c r="N319" s="116">
        <v>1234800</v>
      </c>
      <c r="O319" s="116">
        <v>802620</v>
      </c>
      <c r="P319" s="116">
        <v>771750</v>
      </c>
      <c r="Q319" s="116">
        <v>740880</v>
      </c>
      <c r="R319" s="116"/>
      <c r="S319" s="116">
        <v>710010</v>
      </c>
      <c r="T319" s="116">
        <v>679140</v>
      </c>
      <c r="U319" s="117">
        <v>1228626</v>
      </c>
    </row>
    <row r="320" spans="1:21" ht="22.5" customHeight="1" x14ac:dyDescent="0.25">
      <c r="A320" s="341"/>
      <c r="B320" s="266" t="s">
        <v>118</v>
      </c>
      <c r="C320" s="172" t="s">
        <v>57</v>
      </c>
      <c r="D320" s="172" t="s">
        <v>114</v>
      </c>
      <c r="E320" s="172" t="s">
        <v>119</v>
      </c>
      <c r="F320" s="158" t="e">
        <f>N320-(N320*(#REF!-15)/100)</f>
        <v>#REF!</v>
      </c>
      <c r="G320" s="158" t="e">
        <f>N320-(N320*(#REF!-11)/100)</f>
        <v>#REF!</v>
      </c>
      <c r="H320" s="158" t="e">
        <f>N320-(N320*(#REF!-9)/100)</f>
        <v>#REF!</v>
      </c>
      <c r="I320" s="158" t="e">
        <f>N320-(N320*(#REF!-7)/100)</f>
        <v>#REF!</v>
      </c>
      <c r="J320" s="158" t="e">
        <f>N320-(N320*(#REF!-6)/100)</f>
        <v>#REF!</v>
      </c>
      <c r="K320" s="158" t="e">
        <f>N320-(N320*(#REF!-5)/100)</f>
        <v>#REF!</v>
      </c>
      <c r="L320" s="158" t="e">
        <f>N320-(N320*(#REF!-3)/100)</f>
        <v>#REF!</v>
      </c>
      <c r="M320" s="158" t="e">
        <f>N320-(N320*(#REF!-2)/100)</f>
        <v>#REF!</v>
      </c>
      <c r="N320" s="116">
        <v>1490000</v>
      </c>
      <c r="O320" s="116">
        <v>968500</v>
      </c>
      <c r="P320" s="116">
        <v>931250</v>
      </c>
      <c r="Q320" s="116">
        <v>894000</v>
      </c>
      <c r="R320" s="116"/>
      <c r="S320" s="116">
        <v>856749.99999999988</v>
      </c>
      <c r="T320" s="116">
        <v>819500.00000000012</v>
      </c>
      <c r="U320" s="117">
        <v>1482550</v>
      </c>
    </row>
    <row r="321" spans="1:21" ht="22.5" customHeight="1" x14ac:dyDescent="0.25">
      <c r="A321" s="341"/>
      <c r="B321" s="266" t="s">
        <v>239</v>
      </c>
      <c r="C321" s="172" t="s">
        <v>234</v>
      </c>
      <c r="D321" s="172" t="s">
        <v>339</v>
      </c>
      <c r="E321" s="177" t="s">
        <v>119</v>
      </c>
      <c r="F321" s="158" t="e">
        <f>N321-(N321*(#REF!-15)/100)</f>
        <v>#REF!</v>
      </c>
      <c r="G321" s="158" t="e">
        <f>N321-(N321*(#REF!-11)/100)</f>
        <v>#REF!</v>
      </c>
      <c r="H321" s="158" t="e">
        <f>N321-(N321*(#REF!-9)/100)</f>
        <v>#REF!</v>
      </c>
      <c r="I321" s="158" t="e">
        <f>N321-(N321*(#REF!-7)/100)</f>
        <v>#REF!</v>
      </c>
      <c r="J321" s="158" t="e">
        <f>N321-(N321*(#REF!-6)/100)</f>
        <v>#REF!</v>
      </c>
      <c r="K321" s="158" t="e">
        <f>N321-(N321*(#REF!-5)/100)</f>
        <v>#REF!</v>
      </c>
      <c r="L321" s="158" t="e">
        <f>N321-(N321*(#REF!-3)/100)</f>
        <v>#REF!</v>
      </c>
      <c r="M321" s="158" t="e">
        <f>N321-(N321*(#REF!-2)/100)</f>
        <v>#REF!</v>
      </c>
      <c r="N321" s="116">
        <v>2148300</v>
      </c>
      <c r="O321" s="116">
        <v>1396395</v>
      </c>
      <c r="P321" s="116">
        <v>1342687.5</v>
      </c>
      <c r="Q321" s="116">
        <v>1288980</v>
      </c>
      <c r="R321" s="116"/>
      <c r="S321" s="116">
        <v>1235272.5</v>
      </c>
      <c r="T321" s="116">
        <v>1181565</v>
      </c>
      <c r="U321" s="117">
        <v>2137558.5</v>
      </c>
    </row>
    <row r="322" spans="1:21" ht="23.25" customHeight="1" x14ac:dyDescent="0.25">
      <c r="A322" s="341"/>
      <c r="B322" s="266" t="s">
        <v>105</v>
      </c>
      <c r="C322" s="172" t="s">
        <v>108</v>
      </c>
      <c r="D322" s="172" t="s">
        <v>122</v>
      </c>
      <c r="E322" s="177" t="s">
        <v>126</v>
      </c>
      <c r="F322" s="223" t="e">
        <f>N322-(N322*(#REF!-15)/100)</f>
        <v>#REF!</v>
      </c>
      <c r="G322" s="223" t="e">
        <f>N322-(N322*(#REF!-11)/100)</f>
        <v>#REF!</v>
      </c>
      <c r="H322" s="223" t="e">
        <f>N322-(N322*(#REF!-9)/100)</f>
        <v>#REF!</v>
      </c>
      <c r="I322" s="223" t="e">
        <f>N322-(N322*(#REF!-7)/100)</f>
        <v>#REF!</v>
      </c>
      <c r="J322" s="223" t="e">
        <f>N322-(N322*(#REF!-6)/100)</f>
        <v>#REF!</v>
      </c>
      <c r="K322" s="223" t="e">
        <f>N322-(N322*(#REF!-5)/100)</f>
        <v>#REF!</v>
      </c>
      <c r="L322" s="223" t="e">
        <f>N322-(N322*(#REF!-3)/100)</f>
        <v>#REF!</v>
      </c>
      <c r="M322" s="223" t="e">
        <f>N322-(N322*(#REF!-2)/100)</f>
        <v>#REF!</v>
      </c>
      <c r="N322" s="116">
        <v>5385300</v>
      </c>
      <c r="O322" s="116">
        <v>3500445</v>
      </c>
      <c r="P322" s="116">
        <v>3365812.5</v>
      </c>
      <c r="Q322" s="116">
        <v>3231180</v>
      </c>
      <c r="R322" s="116"/>
      <c r="S322" s="116">
        <v>3096547.4999999995</v>
      </c>
      <c r="T322" s="116">
        <v>2961915.0000000005</v>
      </c>
      <c r="U322" s="122">
        <v>5358373.5</v>
      </c>
    </row>
    <row r="323" spans="1:21" ht="23.25" customHeight="1" x14ac:dyDescent="0.25">
      <c r="A323" s="341"/>
      <c r="B323" s="266" t="s">
        <v>106</v>
      </c>
      <c r="C323" s="172" t="s">
        <v>109</v>
      </c>
      <c r="D323" s="172" t="s">
        <v>123</v>
      </c>
      <c r="E323" s="177" t="s">
        <v>127</v>
      </c>
      <c r="F323" s="223" t="e">
        <f>N323-(N323*(#REF!-15)/100)</f>
        <v>#REF!</v>
      </c>
      <c r="G323" s="223" t="e">
        <f>N323-(N323*(#REF!-11)/100)</f>
        <v>#REF!</v>
      </c>
      <c r="H323" s="223" t="e">
        <f>N323-(N323*(#REF!-9)/100)</f>
        <v>#REF!</v>
      </c>
      <c r="I323" s="223" t="e">
        <f>N323-(N323*(#REF!-7)/100)</f>
        <v>#REF!</v>
      </c>
      <c r="J323" s="223" t="e">
        <f>N323-(N323*(#REF!-6)/100)</f>
        <v>#REF!</v>
      </c>
      <c r="K323" s="223" t="e">
        <f>N323-(N323*(#REF!-5)/100)</f>
        <v>#REF!</v>
      </c>
      <c r="L323" s="223" t="e">
        <f>N323-(N323*(#REF!-3)/100)</f>
        <v>#REF!</v>
      </c>
      <c r="M323" s="223" t="e">
        <f>N323-(N323*(#REF!-2)/100)</f>
        <v>#REF!</v>
      </c>
      <c r="N323" s="116">
        <v>7985700</v>
      </c>
      <c r="O323" s="116">
        <v>5190705</v>
      </c>
      <c r="P323" s="116">
        <v>4991062.5</v>
      </c>
      <c r="Q323" s="116">
        <v>4791420</v>
      </c>
      <c r="R323" s="116"/>
      <c r="S323" s="116">
        <v>4591777.5</v>
      </c>
      <c r="T323" s="116">
        <v>4392135</v>
      </c>
      <c r="U323" s="122">
        <v>7945771.5</v>
      </c>
    </row>
    <row r="324" spans="1:21" ht="23.25" customHeight="1" x14ac:dyDescent="0.25">
      <c r="A324" s="341"/>
      <c r="B324" s="266" t="s">
        <v>107</v>
      </c>
      <c r="C324" s="172" t="s">
        <v>110</v>
      </c>
      <c r="D324" s="172" t="s">
        <v>124</v>
      </c>
      <c r="E324" s="177" t="s">
        <v>128</v>
      </c>
      <c r="F324" s="223" t="e">
        <f>N324-(N324*(#REF!-15)/100)</f>
        <v>#REF!</v>
      </c>
      <c r="G324" s="223" t="e">
        <f>N324-(N324*(#REF!-11)/100)</f>
        <v>#REF!</v>
      </c>
      <c r="H324" s="223" t="e">
        <f>N324-(N324*(#REF!-9)/100)</f>
        <v>#REF!</v>
      </c>
      <c r="I324" s="223" t="e">
        <f>N324-(N324*(#REF!-7)/100)</f>
        <v>#REF!</v>
      </c>
      <c r="J324" s="223" t="e">
        <f>N324-(N324*(#REF!-6)/100)</f>
        <v>#REF!</v>
      </c>
      <c r="K324" s="223" t="e">
        <f>N324-(N324*(#REF!-5)/100)</f>
        <v>#REF!</v>
      </c>
      <c r="L324" s="223" t="e">
        <f>N324-(N324*(#REF!-3)/100)</f>
        <v>#REF!</v>
      </c>
      <c r="M324" s="223" t="e">
        <f>N324-(N324*(#REF!-2)/100)</f>
        <v>#REF!</v>
      </c>
      <c r="N324" s="116">
        <v>11070200</v>
      </c>
      <c r="O324" s="116">
        <v>7195630</v>
      </c>
      <c r="P324" s="116">
        <v>6918875</v>
      </c>
      <c r="Q324" s="116">
        <v>6642120</v>
      </c>
      <c r="R324" s="116"/>
      <c r="S324" s="116">
        <v>6365364.9999999991</v>
      </c>
      <c r="T324" s="116">
        <v>6088610.0000000009</v>
      </c>
      <c r="U324" s="122">
        <v>11014849</v>
      </c>
    </row>
    <row r="325" spans="1:21" ht="23.25" customHeight="1" x14ac:dyDescent="0.25">
      <c r="A325" s="342"/>
      <c r="B325" s="266" t="s">
        <v>120</v>
      </c>
      <c r="C325" s="172" t="s">
        <v>121</v>
      </c>
      <c r="D325" s="172" t="s">
        <v>125</v>
      </c>
      <c r="E325" s="177" t="s">
        <v>129</v>
      </c>
      <c r="F325" s="223" t="e">
        <f>N325-(N325*(#REF!-15)/100)</f>
        <v>#REF!</v>
      </c>
      <c r="G325" s="223" t="e">
        <f>N325-(N325*(#REF!-11)/100)</f>
        <v>#REF!</v>
      </c>
      <c r="H325" s="223" t="e">
        <f>N325-(N325*(#REF!-9)/100)</f>
        <v>#REF!</v>
      </c>
      <c r="I325" s="223" t="e">
        <f>N325-(N325*(#REF!-7)/100)</f>
        <v>#REF!</v>
      </c>
      <c r="J325" s="223" t="e">
        <f>N325-(N325*(#REF!-6)/100)</f>
        <v>#REF!</v>
      </c>
      <c r="K325" s="223" t="e">
        <f>N325-(N325*(#REF!-5)/100)</f>
        <v>#REF!</v>
      </c>
      <c r="L325" s="223" t="e">
        <f>N325-(N325*(#REF!-3)/100)</f>
        <v>#REF!</v>
      </c>
      <c r="M325" s="223" t="e">
        <f>N325-(N325*(#REF!-2)/100)</f>
        <v>#REF!</v>
      </c>
      <c r="N325" s="229">
        <v>12843600</v>
      </c>
      <c r="O325" s="116">
        <v>8348340</v>
      </c>
      <c r="P325" s="116">
        <v>8027250</v>
      </c>
      <c r="Q325" s="116">
        <v>7706160</v>
      </c>
      <c r="R325" s="116"/>
      <c r="S325" s="116">
        <v>7385069.9999999991</v>
      </c>
      <c r="T325" s="116">
        <v>7063980.0000000009</v>
      </c>
      <c r="U325" s="122">
        <v>12779382</v>
      </c>
    </row>
    <row r="326" spans="1:21" ht="23.25" customHeight="1" x14ac:dyDescent="0.25">
      <c r="A326" s="344"/>
      <c r="B326" s="266" t="s">
        <v>340</v>
      </c>
      <c r="C326" s="172" t="s">
        <v>232</v>
      </c>
      <c r="D326" s="242" t="s">
        <v>664</v>
      </c>
      <c r="E326" s="177" t="s">
        <v>341</v>
      </c>
      <c r="F326" s="223"/>
      <c r="G326" s="223"/>
      <c r="H326" s="223"/>
      <c r="I326" s="223"/>
      <c r="J326" s="223"/>
      <c r="K326" s="223"/>
      <c r="L326" s="223"/>
      <c r="M326" s="223"/>
      <c r="N326" s="229">
        <v>1032000</v>
      </c>
      <c r="O326" s="116">
        <v>670800</v>
      </c>
      <c r="P326" s="116">
        <v>645000</v>
      </c>
      <c r="Q326" s="116">
        <v>619200</v>
      </c>
      <c r="R326" s="116"/>
      <c r="S326" s="116">
        <v>593400</v>
      </c>
      <c r="T326" s="116">
        <v>567600</v>
      </c>
      <c r="U326" s="122">
        <v>1026840</v>
      </c>
    </row>
    <row r="327" spans="1:21" ht="23.25" customHeight="1" x14ac:dyDescent="0.25">
      <c r="A327" s="341"/>
      <c r="B327" s="266" t="s">
        <v>342</v>
      </c>
      <c r="C327" s="172" t="s">
        <v>234</v>
      </c>
      <c r="D327" s="242" t="s">
        <v>663</v>
      </c>
      <c r="E327" s="177" t="s">
        <v>341</v>
      </c>
      <c r="F327" s="223"/>
      <c r="G327" s="223"/>
      <c r="H327" s="223"/>
      <c r="I327" s="223"/>
      <c r="J327" s="223"/>
      <c r="K327" s="223"/>
      <c r="L327" s="223"/>
      <c r="M327" s="223"/>
      <c r="N327" s="229">
        <v>1531500</v>
      </c>
      <c r="O327" s="116">
        <v>995475</v>
      </c>
      <c r="P327" s="116">
        <v>957187.5</v>
      </c>
      <c r="Q327" s="116">
        <v>918900</v>
      </c>
      <c r="R327" s="116"/>
      <c r="S327" s="116">
        <v>880612.49999999988</v>
      </c>
      <c r="T327" s="116">
        <v>842325.00000000012</v>
      </c>
      <c r="U327" s="122">
        <v>1523842.5</v>
      </c>
    </row>
    <row r="328" spans="1:21" ht="23.25" customHeight="1" x14ac:dyDescent="0.25">
      <c r="A328" s="342"/>
      <c r="B328" s="266" t="s">
        <v>343</v>
      </c>
      <c r="C328" s="172" t="s">
        <v>344</v>
      </c>
      <c r="D328" s="242" t="s">
        <v>662</v>
      </c>
      <c r="E328" s="177" t="s">
        <v>345</v>
      </c>
      <c r="F328" s="223"/>
      <c r="G328" s="223"/>
      <c r="H328" s="223"/>
      <c r="I328" s="223"/>
      <c r="J328" s="223"/>
      <c r="K328" s="223"/>
      <c r="L328" s="223"/>
      <c r="M328" s="223"/>
      <c r="N328" s="229">
        <v>2194500</v>
      </c>
      <c r="O328" s="116">
        <v>1426425</v>
      </c>
      <c r="P328" s="116">
        <v>1371562.5</v>
      </c>
      <c r="Q328" s="116">
        <v>1316700</v>
      </c>
      <c r="R328" s="116"/>
      <c r="S328" s="116">
        <v>1261837.5</v>
      </c>
      <c r="T328" s="244">
        <v>1206975</v>
      </c>
      <c r="U328" s="320">
        <v>2183527.5</v>
      </c>
    </row>
    <row r="329" spans="1:21" ht="24" hidden="1" customHeight="1" x14ac:dyDescent="0.3">
      <c r="A329" s="330" t="s">
        <v>103</v>
      </c>
      <c r="B329" s="330"/>
      <c r="C329" s="330"/>
      <c r="D329" s="330"/>
      <c r="E329" s="330"/>
      <c r="F329" s="158" t="e">
        <f>N329-(N329*(#REF!-13)/100)</f>
        <v>#VALUE!</v>
      </c>
      <c r="G329" s="158" t="e">
        <f>N329-(N329*(#REF!-11)/100)</f>
        <v>#VALUE!</v>
      </c>
      <c r="H329" s="158" t="e">
        <f>N329-(N329*(#REF!-9)/100)</f>
        <v>#VALUE!</v>
      </c>
      <c r="I329" s="158" t="e">
        <f>N329-(N329*(#REF!-7)/100)</f>
        <v>#VALUE!</v>
      </c>
      <c r="J329" s="158" t="e">
        <f>N329-(N329*(#REF!-6)/100)</f>
        <v>#VALUE!</v>
      </c>
      <c r="K329" s="158" t="e">
        <f>N329-(N329*(#REF!-5)/100)</f>
        <v>#VALUE!</v>
      </c>
      <c r="L329" s="158" t="e">
        <f>N329-(N329*(#REF!-3)/100)</f>
        <v>#VALUE!</v>
      </c>
      <c r="M329" s="158" t="e">
        <f>N329-(N329*(#REF!-2)/100)</f>
        <v>#VALUE!</v>
      </c>
      <c r="N329" s="138" t="s">
        <v>301</v>
      </c>
      <c r="O329" s="116" t="e">
        <v>#VALUE!</v>
      </c>
      <c r="P329" s="116" t="e">
        <v>#VALUE!</v>
      </c>
      <c r="Q329" s="116" t="e">
        <v>#VALUE!</v>
      </c>
      <c r="R329" s="116"/>
      <c r="S329" s="116" t="e">
        <v>#VALUE!</v>
      </c>
      <c r="T329" s="116" t="e">
        <v>#VALUE!</v>
      </c>
      <c r="U329" s="122"/>
    </row>
    <row r="330" spans="1:21" ht="27" hidden="1" customHeight="1" x14ac:dyDescent="0.25">
      <c r="A330" s="344"/>
      <c r="B330" s="172" t="s">
        <v>346</v>
      </c>
      <c r="C330" s="172" t="s">
        <v>234</v>
      </c>
      <c r="D330" s="172" t="s">
        <v>351</v>
      </c>
      <c r="E330" s="177" t="s">
        <v>352</v>
      </c>
      <c r="F330" s="223"/>
      <c r="G330" s="223"/>
      <c r="H330" s="223"/>
      <c r="I330" s="223"/>
      <c r="J330" s="223"/>
      <c r="K330" s="223"/>
      <c r="L330" s="223"/>
      <c r="M330" s="223"/>
      <c r="N330" s="229">
        <v>4326500</v>
      </c>
      <c r="O330" s="116">
        <v>2812225</v>
      </c>
      <c r="P330" s="116">
        <v>2704062.5</v>
      </c>
      <c r="Q330" s="116">
        <v>2595900</v>
      </c>
      <c r="R330" s="116"/>
      <c r="S330" s="116">
        <v>2487737.5</v>
      </c>
      <c r="T330" s="116">
        <v>2379575</v>
      </c>
      <c r="U330" s="122">
        <v>4304867.5</v>
      </c>
    </row>
    <row r="331" spans="1:21" ht="27" hidden="1" customHeight="1" x14ac:dyDescent="0.25">
      <c r="A331" s="341"/>
      <c r="B331" s="172" t="s">
        <v>347</v>
      </c>
      <c r="C331" s="172" t="s">
        <v>236</v>
      </c>
      <c r="D331" s="172">
        <v>18000</v>
      </c>
      <c r="E331" s="177" t="s">
        <v>352</v>
      </c>
      <c r="F331" s="223"/>
      <c r="G331" s="223"/>
      <c r="H331" s="223"/>
      <c r="I331" s="223"/>
      <c r="J331" s="223"/>
      <c r="K331" s="223"/>
      <c r="L331" s="223"/>
      <c r="M331" s="223"/>
      <c r="N331" s="229">
        <v>5411000</v>
      </c>
      <c r="O331" s="116">
        <v>3517150</v>
      </c>
      <c r="P331" s="116">
        <v>3381875</v>
      </c>
      <c r="Q331" s="116">
        <v>3246600</v>
      </c>
      <c r="R331" s="116"/>
      <c r="S331" s="116">
        <v>3111324.9999999995</v>
      </c>
      <c r="T331" s="116">
        <v>2976050.0000000005</v>
      </c>
      <c r="U331" s="122">
        <v>5383945</v>
      </c>
    </row>
    <row r="332" spans="1:21" ht="27" hidden="1" customHeight="1" x14ac:dyDescent="0.25">
      <c r="A332" s="341"/>
      <c r="B332" s="172" t="s">
        <v>348</v>
      </c>
      <c r="C332" s="172" t="s">
        <v>238</v>
      </c>
      <c r="D332" s="172">
        <v>24000</v>
      </c>
      <c r="E332" s="177" t="s">
        <v>353</v>
      </c>
      <c r="F332" s="223"/>
      <c r="G332" s="223"/>
      <c r="H332" s="223"/>
      <c r="I332" s="223"/>
      <c r="J332" s="223"/>
      <c r="K332" s="223"/>
      <c r="L332" s="223"/>
      <c r="M332" s="223"/>
      <c r="N332" s="229">
        <v>8263000</v>
      </c>
      <c r="O332" s="116">
        <v>5370950</v>
      </c>
      <c r="P332" s="116">
        <v>5164375</v>
      </c>
      <c r="Q332" s="116">
        <v>4957800</v>
      </c>
      <c r="R332" s="116"/>
      <c r="S332" s="116">
        <v>4751225</v>
      </c>
      <c r="T332" s="116">
        <v>4544650</v>
      </c>
      <c r="U332" s="122">
        <v>8221685</v>
      </c>
    </row>
    <row r="333" spans="1:21" ht="27" hidden="1" customHeight="1" x14ac:dyDescent="0.25">
      <c r="A333" s="342"/>
      <c r="B333" s="172" t="s">
        <v>349</v>
      </c>
      <c r="C333" s="172" t="s">
        <v>350</v>
      </c>
      <c r="D333" s="172">
        <v>28800</v>
      </c>
      <c r="E333" s="177" t="s">
        <v>353</v>
      </c>
      <c r="F333" s="223"/>
      <c r="G333" s="223"/>
      <c r="H333" s="223"/>
      <c r="I333" s="223"/>
      <c r="J333" s="223"/>
      <c r="K333" s="223"/>
      <c r="L333" s="223"/>
      <c r="M333" s="223"/>
      <c r="N333" s="229">
        <v>9217000</v>
      </c>
      <c r="O333" s="116">
        <v>5991050</v>
      </c>
      <c r="P333" s="116">
        <v>5760625</v>
      </c>
      <c r="Q333" s="116">
        <v>5530200</v>
      </c>
      <c r="R333" s="116"/>
      <c r="S333" s="116">
        <v>5299775</v>
      </c>
      <c r="T333" s="116">
        <v>5069350</v>
      </c>
      <c r="U333" s="122">
        <v>9170915</v>
      </c>
    </row>
    <row r="334" spans="1:21" ht="27" hidden="1" customHeight="1" x14ac:dyDescent="0.25">
      <c r="A334" s="344"/>
      <c r="B334" s="242" t="s">
        <v>517</v>
      </c>
      <c r="C334" s="242" t="s">
        <v>234</v>
      </c>
      <c r="D334" s="242" t="s">
        <v>521</v>
      </c>
      <c r="E334" s="239"/>
      <c r="F334" s="223"/>
      <c r="G334" s="223"/>
      <c r="H334" s="223"/>
      <c r="I334" s="223"/>
      <c r="J334" s="223"/>
      <c r="K334" s="223"/>
      <c r="L334" s="223"/>
      <c r="M334" s="223"/>
      <c r="N334" s="229">
        <v>2800000</v>
      </c>
      <c r="O334" s="116">
        <v>1820000</v>
      </c>
      <c r="P334" s="116">
        <v>1750000</v>
      </c>
      <c r="Q334" s="116">
        <v>1680000</v>
      </c>
      <c r="R334" s="116"/>
      <c r="S334" s="116">
        <v>1609999.9999999998</v>
      </c>
      <c r="T334" s="116">
        <v>1540000.0000000002</v>
      </c>
      <c r="U334" s="122"/>
    </row>
    <row r="335" spans="1:21" ht="27" hidden="1" customHeight="1" x14ac:dyDescent="0.25">
      <c r="A335" s="341"/>
      <c r="B335" s="242" t="s">
        <v>518</v>
      </c>
      <c r="C335" s="242" t="s">
        <v>236</v>
      </c>
      <c r="D335" s="242" t="s">
        <v>522</v>
      </c>
      <c r="E335" s="239"/>
      <c r="F335" s="223"/>
      <c r="G335" s="223"/>
      <c r="H335" s="223"/>
      <c r="I335" s="223"/>
      <c r="J335" s="223"/>
      <c r="K335" s="223"/>
      <c r="L335" s="223"/>
      <c r="M335" s="223"/>
      <c r="N335" s="229">
        <v>3232000</v>
      </c>
      <c r="O335" s="116">
        <v>2100800</v>
      </c>
      <c r="P335" s="116">
        <v>2020000</v>
      </c>
      <c r="Q335" s="116">
        <v>1939200</v>
      </c>
      <c r="R335" s="116"/>
      <c r="S335" s="116">
        <v>1858399.9999999998</v>
      </c>
      <c r="T335" s="116">
        <v>1777600.0000000002</v>
      </c>
      <c r="U335" s="122"/>
    </row>
    <row r="336" spans="1:21" ht="27" hidden="1" customHeight="1" x14ac:dyDescent="0.25">
      <c r="A336" s="341"/>
      <c r="B336" s="242" t="s">
        <v>519</v>
      </c>
      <c r="C336" s="242" t="s">
        <v>238</v>
      </c>
      <c r="D336" s="242" t="s">
        <v>523</v>
      </c>
      <c r="E336" s="239"/>
      <c r="F336" s="223"/>
      <c r="G336" s="223"/>
      <c r="H336" s="223"/>
      <c r="I336" s="223"/>
      <c r="J336" s="223"/>
      <c r="K336" s="223"/>
      <c r="L336" s="223"/>
      <c r="M336" s="223"/>
      <c r="N336" s="229">
        <v>5067000</v>
      </c>
      <c r="O336" s="116">
        <v>3293550</v>
      </c>
      <c r="P336" s="116">
        <v>3166875</v>
      </c>
      <c r="Q336" s="116">
        <v>3040200</v>
      </c>
      <c r="R336" s="116"/>
      <c r="S336" s="116">
        <v>2913525</v>
      </c>
      <c r="T336" s="116">
        <v>2786850</v>
      </c>
      <c r="U336" s="122"/>
    </row>
    <row r="337" spans="1:21" ht="27" hidden="1" customHeight="1" x14ac:dyDescent="0.25">
      <c r="A337" s="342"/>
      <c r="B337" s="242" t="s">
        <v>520</v>
      </c>
      <c r="C337" s="242" t="s">
        <v>350</v>
      </c>
      <c r="D337" s="242" t="s">
        <v>524</v>
      </c>
      <c r="E337" s="239"/>
      <c r="F337" s="223"/>
      <c r="G337" s="223"/>
      <c r="H337" s="223"/>
      <c r="I337" s="223"/>
      <c r="J337" s="223"/>
      <c r="K337" s="223"/>
      <c r="L337" s="223"/>
      <c r="M337" s="223"/>
      <c r="N337" s="229">
        <v>5980000</v>
      </c>
      <c r="O337" s="116">
        <v>3887000</v>
      </c>
      <c r="P337" s="116">
        <v>3737500</v>
      </c>
      <c r="Q337" s="116">
        <v>3588000</v>
      </c>
      <c r="R337" s="116"/>
      <c r="S337" s="116">
        <v>3438499.9999999995</v>
      </c>
      <c r="T337" s="116">
        <v>3289000.0000000005</v>
      </c>
      <c r="U337" s="122"/>
    </row>
    <row r="338" spans="1:21" ht="18.75" hidden="1" x14ac:dyDescent="0.3">
      <c r="A338" s="343" t="s">
        <v>132</v>
      </c>
      <c r="B338" s="343"/>
      <c r="C338" s="343"/>
      <c r="D338" s="343"/>
      <c r="E338" s="343"/>
      <c r="F338" s="158" t="e">
        <f>N338-(N338*(#REF!-13)/100)</f>
        <v>#VALUE!</v>
      </c>
      <c r="G338" s="158" t="e">
        <f>N338-(N338*(#REF!-11)/100)</f>
        <v>#VALUE!</v>
      </c>
      <c r="H338" s="158" t="e">
        <f>N338-(N338*(#REF!-9)/100)</f>
        <v>#VALUE!</v>
      </c>
      <c r="I338" s="158" t="e">
        <f>N338-(N338*(#REF!-7)/100)</f>
        <v>#VALUE!</v>
      </c>
      <c r="J338" s="158" t="e">
        <f>N338-(N338*(#REF!-6)/100)</f>
        <v>#VALUE!</v>
      </c>
      <c r="K338" s="158" t="e">
        <f>N338-(N338*(#REF!-5)/100)</f>
        <v>#VALUE!</v>
      </c>
      <c r="L338" s="158" t="e">
        <f>N338-(N338*(#REF!-3)/100)</f>
        <v>#VALUE!</v>
      </c>
      <c r="M338" s="158" t="e">
        <f>N338-(N338*(#REF!-2)/100)</f>
        <v>#VALUE!</v>
      </c>
      <c r="N338" s="138" t="s">
        <v>301</v>
      </c>
      <c r="O338" s="116" t="e">
        <v>#VALUE!</v>
      </c>
      <c r="P338" s="116" t="e">
        <v>#VALUE!</v>
      </c>
      <c r="Q338" s="116" t="e">
        <v>#VALUE!</v>
      </c>
      <c r="R338" s="116"/>
      <c r="S338" s="116" t="e">
        <v>#VALUE!</v>
      </c>
      <c r="T338" s="116" t="e">
        <v>#VALUE!</v>
      </c>
      <c r="U338" s="117"/>
    </row>
    <row r="339" spans="1:21" ht="45" hidden="1" customHeight="1" x14ac:dyDescent="0.25">
      <c r="A339" s="230"/>
      <c r="B339" s="114" t="s">
        <v>145</v>
      </c>
      <c r="C339" s="139" t="s">
        <v>29</v>
      </c>
      <c r="D339" s="228" t="s">
        <v>133</v>
      </c>
      <c r="E339" s="172" t="s">
        <v>134</v>
      </c>
      <c r="F339" s="117" t="e">
        <f>N339-(N339*(#REF!-15)/100)</f>
        <v>#REF!</v>
      </c>
      <c r="G339" s="117" t="e">
        <f>N339-(N339*(#REF!-11)/100)</f>
        <v>#REF!</v>
      </c>
      <c r="H339" s="117" t="e">
        <f>N339-(N339*(#REF!-9)/100)</f>
        <v>#REF!</v>
      </c>
      <c r="I339" s="117" t="e">
        <f>N339-(N339*(#REF!-7)/100)</f>
        <v>#REF!</v>
      </c>
      <c r="J339" s="117" t="e">
        <f>N339-(N339*(#REF!-6)/100)</f>
        <v>#REF!</v>
      </c>
      <c r="K339" s="117" t="e">
        <f>N339-(N339*(#REF!-5)/100)</f>
        <v>#REF!</v>
      </c>
      <c r="L339" s="117" t="e">
        <f>N339-(N339*(#REF!-3)/100)</f>
        <v>#REF!</v>
      </c>
      <c r="M339" s="117" t="e">
        <f>N339-(N339*(#REF!-2)/100)</f>
        <v>#REF!</v>
      </c>
      <c r="N339" s="116">
        <v>967000</v>
      </c>
      <c r="O339" s="116">
        <v>628550</v>
      </c>
      <c r="P339" s="116">
        <v>604375</v>
      </c>
      <c r="Q339" s="116">
        <v>580200</v>
      </c>
      <c r="R339" s="116"/>
      <c r="S339" s="116">
        <v>556025</v>
      </c>
      <c r="T339" s="116">
        <v>531850</v>
      </c>
      <c r="U339" s="117">
        <v>962165</v>
      </c>
    </row>
    <row r="340" spans="1:21" ht="45.75" hidden="1" customHeight="1" x14ac:dyDescent="0.25">
      <c r="A340" s="230"/>
      <c r="B340" s="231" t="s">
        <v>136</v>
      </c>
      <c r="C340" s="231" t="s">
        <v>5</v>
      </c>
      <c r="D340" s="232" t="s">
        <v>133</v>
      </c>
      <c r="E340" s="187" t="s">
        <v>135</v>
      </c>
      <c r="F340" s="117" t="e">
        <f>N340-(N340*(#REF!-15)/100)</f>
        <v>#REF!</v>
      </c>
      <c r="G340" s="117" t="e">
        <f>N340-(N340*(#REF!-11)/100)</f>
        <v>#REF!</v>
      </c>
      <c r="H340" s="117" t="e">
        <f>N340-(N340*(#REF!-9)/100)</f>
        <v>#REF!</v>
      </c>
      <c r="I340" s="117" t="e">
        <f>N340-(N340*(#REF!-7)/100)</f>
        <v>#REF!</v>
      </c>
      <c r="J340" s="117" t="e">
        <f>N340-(N340*(#REF!-6)/100)</f>
        <v>#REF!</v>
      </c>
      <c r="K340" s="117" t="e">
        <f>N340-(N340*(#REF!-5)/100)</f>
        <v>#REF!</v>
      </c>
      <c r="L340" s="117" t="e">
        <f>N340-(N340*(#REF!-3)/100)</f>
        <v>#REF!</v>
      </c>
      <c r="M340" s="117" t="e">
        <f>N340-(N340*(#REF!-2)/100)</f>
        <v>#REF!</v>
      </c>
      <c r="N340" s="116">
        <v>1280000</v>
      </c>
      <c r="O340" s="116">
        <v>832000</v>
      </c>
      <c r="P340" s="116">
        <v>800000</v>
      </c>
      <c r="Q340" s="116">
        <v>768000</v>
      </c>
      <c r="R340" s="116"/>
      <c r="S340" s="116">
        <v>736000</v>
      </c>
      <c r="T340" s="116">
        <v>704000</v>
      </c>
      <c r="U340" s="117">
        <v>1273600</v>
      </c>
    </row>
    <row r="341" spans="1:21" ht="45.75" hidden="1" customHeight="1" x14ac:dyDescent="0.25">
      <c r="A341" s="230"/>
      <c r="B341" s="233" t="s">
        <v>146</v>
      </c>
      <c r="C341" s="187" t="s">
        <v>5</v>
      </c>
      <c r="D341" s="232" t="s">
        <v>133</v>
      </c>
      <c r="E341" s="187" t="s">
        <v>135</v>
      </c>
      <c r="F341" s="117" t="e">
        <f>N341-(N341*(#REF!-15)/100)</f>
        <v>#REF!</v>
      </c>
      <c r="G341" s="117" t="e">
        <f>N341-(N341*(#REF!-11)/100)</f>
        <v>#REF!</v>
      </c>
      <c r="H341" s="117" t="e">
        <f>N341-(N341*(#REF!-9)/100)</f>
        <v>#REF!</v>
      </c>
      <c r="I341" s="117" t="e">
        <f>N341-(N341*(#REF!-7)/100)</f>
        <v>#REF!</v>
      </c>
      <c r="J341" s="117" t="e">
        <f>N341-(N341*(#REF!-6)/100)</f>
        <v>#REF!</v>
      </c>
      <c r="K341" s="117" t="e">
        <f>N341-(N341*(#REF!-5)/100)</f>
        <v>#REF!</v>
      </c>
      <c r="L341" s="117" t="e">
        <f>N341-(N341*(#REF!-3)/100)</f>
        <v>#REF!</v>
      </c>
      <c r="M341" s="117" t="e">
        <f>N341-(N341*(#REF!-2)/100)</f>
        <v>#REF!</v>
      </c>
      <c r="N341" s="116">
        <v>1280000</v>
      </c>
      <c r="O341" s="116">
        <v>832000</v>
      </c>
      <c r="P341" s="116">
        <v>800000</v>
      </c>
      <c r="Q341" s="116">
        <v>768000</v>
      </c>
      <c r="R341" s="116"/>
      <c r="S341" s="116">
        <v>736000</v>
      </c>
      <c r="T341" s="116">
        <v>704000</v>
      </c>
      <c r="U341" s="117">
        <v>1273600</v>
      </c>
    </row>
    <row r="342" spans="1:21" ht="43.5" hidden="1" customHeight="1" x14ac:dyDescent="0.25">
      <c r="A342" s="230"/>
      <c r="B342" s="233" t="s">
        <v>147</v>
      </c>
      <c r="C342" s="187" t="s">
        <v>5</v>
      </c>
      <c r="D342" s="232" t="s">
        <v>133</v>
      </c>
      <c r="E342" s="187" t="s">
        <v>135</v>
      </c>
      <c r="F342" s="117" t="e">
        <f>N342-(N342*(#REF!-15)/100)</f>
        <v>#REF!</v>
      </c>
      <c r="G342" s="117" t="e">
        <f>N342-(N342*(#REF!-11)/100)</f>
        <v>#REF!</v>
      </c>
      <c r="H342" s="117" t="e">
        <f>N342-(N342*(#REF!-9)/100)</f>
        <v>#REF!</v>
      </c>
      <c r="I342" s="117" t="e">
        <f>N342-(N342*(#REF!-7)/100)</f>
        <v>#REF!</v>
      </c>
      <c r="J342" s="117" t="e">
        <f>N342-(N342*(#REF!-6)/100)</f>
        <v>#REF!</v>
      </c>
      <c r="K342" s="117" t="e">
        <f>N342-(N342*(#REF!-5)/100)</f>
        <v>#REF!</v>
      </c>
      <c r="L342" s="117" t="e">
        <f>N342-(N342*(#REF!-3)/100)</f>
        <v>#REF!</v>
      </c>
      <c r="M342" s="117" t="e">
        <f>N342-(N342*(#REF!-2)/100)</f>
        <v>#REF!</v>
      </c>
      <c r="N342" s="116">
        <v>1280000</v>
      </c>
      <c r="O342" s="116">
        <v>832000</v>
      </c>
      <c r="P342" s="116">
        <v>800000</v>
      </c>
      <c r="Q342" s="116">
        <v>768000</v>
      </c>
      <c r="R342" s="116"/>
      <c r="S342" s="116">
        <v>736000</v>
      </c>
      <c r="T342" s="116">
        <v>704000</v>
      </c>
      <c r="U342" s="117">
        <v>1273600</v>
      </c>
    </row>
    <row r="343" spans="1:21" ht="48.75" hidden="1" customHeight="1" x14ac:dyDescent="0.25">
      <c r="A343" s="230"/>
      <c r="B343" s="233" t="s">
        <v>148</v>
      </c>
      <c r="C343" s="187" t="s">
        <v>5</v>
      </c>
      <c r="D343" s="232" t="s">
        <v>133</v>
      </c>
      <c r="E343" s="187" t="s">
        <v>135</v>
      </c>
      <c r="F343" s="117" t="e">
        <f>N343-(N343*(#REF!-15)/100)</f>
        <v>#REF!</v>
      </c>
      <c r="G343" s="117" t="e">
        <f>N343-(N343*(#REF!-11)/100)</f>
        <v>#REF!</v>
      </c>
      <c r="H343" s="117" t="e">
        <f>N343-(N343*(#REF!-9)/100)</f>
        <v>#REF!</v>
      </c>
      <c r="I343" s="117" t="e">
        <f>N343-(N343*(#REF!-7)/100)</f>
        <v>#REF!</v>
      </c>
      <c r="J343" s="117" t="e">
        <f>N343-(N343*(#REF!-6)/100)</f>
        <v>#REF!</v>
      </c>
      <c r="K343" s="117" t="e">
        <f>N343-(N343*(#REF!-5)/100)</f>
        <v>#REF!</v>
      </c>
      <c r="L343" s="117" t="e">
        <f>N343-(N343*(#REF!-3)/100)</f>
        <v>#REF!</v>
      </c>
      <c r="M343" s="117" t="e">
        <f>N343-(N343*(#REF!-2)/100)</f>
        <v>#REF!</v>
      </c>
      <c r="N343" s="116">
        <v>1280000</v>
      </c>
      <c r="O343" s="116">
        <v>832000</v>
      </c>
      <c r="P343" s="116">
        <v>800000</v>
      </c>
      <c r="Q343" s="116">
        <v>768000</v>
      </c>
      <c r="R343" s="116"/>
      <c r="S343" s="116">
        <v>736000</v>
      </c>
      <c r="T343" s="116">
        <v>704000</v>
      </c>
      <c r="U343" s="117">
        <v>1273600</v>
      </c>
    </row>
    <row r="344" spans="1:21" ht="45.75" hidden="1" customHeight="1" x14ac:dyDescent="0.25">
      <c r="A344" s="230"/>
      <c r="B344" s="233" t="s">
        <v>150</v>
      </c>
      <c r="C344" s="187" t="s">
        <v>5</v>
      </c>
      <c r="D344" s="232" t="s">
        <v>133</v>
      </c>
      <c r="E344" s="187" t="s">
        <v>135</v>
      </c>
      <c r="F344" s="117" t="e">
        <f>N344-(N344*(#REF!-15)/100)</f>
        <v>#REF!</v>
      </c>
      <c r="G344" s="117" t="e">
        <f>N344-(N344*(#REF!-11)/100)</f>
        <v>#REF!</v>
      </c>
      <c r="H344" s="117" t="e">
        <f>N344-(N344*(#REF!-9)/100)</f>
        <v>#REF!</v>
      </c>
      <c r="I344" s="117" t="e">
        <f>N344-(N344*(#REF!-7)/100)</f>
        <v>#REF!</v>
      </c>
      <c r="J344" s="117" t="e">
        <f>N344-(N344*(#REF!-6)/100)</f>
        <v>#REF!</v>
      </c>
      <c r="K344" s="117" t="e">
        <f>N344-(N344*(#REF!-5)/100)</f>
        <v>#REF!</v>
      </c>
      <c r="L344" s="117" t="e">
        <f>N344-(N344*(#REF!-3)/100)</f>
        <v>#REF!</v>
      </c>
      <c r="M344" s="117" t="e">
        <f>N344-(N344*(#REF!-2)/100)</f>
        <v>#REF!</v>
      </c>
      <c r="N344" s="116">
        <v>1320000</v>
      </c>
      <c r="O344" s="116">
        <v>858000</v>
      </c>
      <c r="P344" s="116">
        <v>825000</v>
      </c>
      <c r="Q344" s="116">
        <v>792000</v>
      </c>
      <c r="R344" s="116"/>
      <c r="S344" s="116">
        <v>758999.99999999988</v>
      </c>
      <c r="T344" s="116">
        <v>726000.00000000012</v>
      </c>
      <c r="U344" s="117">
        <v>1313400</v>
      </c>
    </row>
    <row r="345" spans="1:21" ht="47.25" hidden="1" customHeight="1" x14ac:dyDescent="0.25">
      <c r="A345" s="230"/>
      <c r="B345" s="233" t="s">
        <v>149</v>
      </c>
      <c r="C345" s="187" t="s">
        <v>5</v>
      </c>
      <c r="D345" s="232" t="s">
        <v>133</v>
      </c>
      <c r="E345" s="187" t="s">
        <v>135</v>
      </c>
      <c r="F345" s="117" t="e">
        <f>N345-(N345*(#REF!-15)/100)</f>
        <v>#REF!</v>
      </c>
      <c r="G345" s="117" t="e">
        <f>N345-(N345*(#REF!-11)/100)</f>
        <v>#REF!</v>
      </c>
      <c r="H345" s="117" t="e">
        <f>N345-(N345*(#REF!-9)/100)</f>
        <v>#REF!</v>
      </c>
      <c r="I345" s="117" t="e">
        <f>N345-(N345*(#REF!-7)/100)</f>
        <v>#REF!</v>
      </c>
      <c r="J345" s="117" t="e">
        <f>N345-(N345*(#REF!-6)/100)</f>
        <v>#REF!</v>
      </c>
      <c r="K345" s="117" t="e">
        <f>N345-(N345*(#REF!-5)/100)</f>
        <v>#REF!</v>
      </c>
      <c r="L345" s="117" t="e">
        <f>N345-(N345*(#REF!-3)/100)</f>
        <v>#REF!</v>
      </c>
      <c r="M345" s="117" t="e">
        <f>N345-(N345*(#REF!-2)/100)</f>
        <v>#REF!</v>
      </c>
      <c r="N345" s="116">
        <v>1320000</v>
      </c>
      <c r="O345" s="116">
        <v>858000</v>
      </c>
      <c r="P345" s="116">
        <v>825000</v>
      </c>
      <c r="Q345" s="116">
        <v>792000</v>
      </c>
      <c r="R345" s="116"/>
      <c r="S345" s="116">
        <v>758999.99999999988</v>
      </c>
      <c r="T345" s="116">
        <v>726000.00000000012</v>
      </c>
      <c r="U345" s="117">
        <v>1313400</v>
      </c>
    </row>
    <row r="346" spans="1:21" ht="13.5" customHeight="1" x14ac:dyDescent="0.25">
      <c r="A346" s="230"/>
      <c r="B346" s="233"/>
      <c r="C346" s="187"/>
      <c r="D346" s="232"/>
      <c r="E346" s="187"/>
      <c r="F346" s="281"/>
      <c r="G346" s="281"/>
      <c r="H346" s="281"/>
      <c r="I346" s="281"/>
      <c r="J346" s="281"/>
      <c r="K346" s="281"/>
      <c r="L346" s="281"/>
      <c r="M346" s="281"/>
      <c r="N346" s="116"/>
      <c r="O346" s="116"/>
      <c r="P346" s="116"/>
      <c r="Q346" s="116"/>
      <c r="R346" s="116"/>
      <c r="S346" s="116"/>
      <c r="T346" s="116"/>
      <c r="U346" s="123"/>
    </row>
    <row r="347" spans="1:21" ht="33" customHeight="1" x14ac:dyDescent="0.3">
      <c r="A347" s="330" t="s">
        <v>103</v>
      </c>
      <c r="B347" s="330"/>
      <c r="C347" s="330"/>
      <c r="D347" s="330"/>
      <c r="E347" s="330"/>
      <c r="F347" s="281"/>
      <c r="G347" s="281"/>
      <c r="H347" s="281"/>
      <c r="I347" s="281"/>
      <c r="J347" s="281"/>
      <c r="K347" s="281"/>
      <c r="L347" s="281"/>
      <c r="M347" s="281"/>
      <c r="N347" s="138" t="s">
        <v>301</v>
      </c>
      <c r="O347" s="291" t="s">
        <v>736</v>
      </c>
      <c r="P347" s="116" t="s">
        <v>734</v>
      </c>
      <c r="Q347" s="116" t="s">
        <v>735</v>
      </c>
      <c r="R347" s="116"/>
      <c r="S347" s="116" t="s">
        <v>640</v>
      </c>
      <c r="T347" s="116" t="s">
        <v>641</v>
      </c>
      <c r="U347" s="123"/>
    </row>
    <row r="348" spans="1:21" ht="47.25" customHeight="1" x14ac:dyDescent="0.25">
      <c r="A348" s="338"/>
      <c r="B348" s="234" t="s">
        <v>654</v>
      </c>
      <c r="C348" s="187" t="s">
        <v>234</v>
      </c>
      <c r="D348" s="282" t="s">
        <v>659</v>
      </c>
      <c r="E348" s="187" t="s">
        <v>655</v>
      </c>
      <c r="F348" s="281"/>
      <c r="G348" s="281"/>
      <c r="H348" s="281"/>
      <c r="I348" s="281"/>
      <c r="J348" s="281"/>
      <c r="K348" s="281"/>
      <c r="L348" s="281"/>
      <c r="M348" s="281"/>
      <c r="N348" s="116">
        <v>3234000</v>
      </c>
      <c r="O348" s="116">
        <v>2102100</v>
      </c>
      <c r="P348" s="116">
        <v>2021250</v>
      </c>
      <c r="Q348" s="116">
        <v>1940400</v>
      </c>
      <c r="R348" s="116"/>
      <c r="S348" s="116">
        <v>1859549.9999999998</v>
      </c>
      <c r="T348" s="116">
        <v>1778700.0000000002</v>
      </c>
      <c r="U348" s="123"/>
    </row>
    <row r="349" spans="1:21" ht="47.25" customHeight="1" x14ac:dyDescent="0.25">
      <c r="A349" s="339"/>
      <c r="B349" s="234" t="s">
        <v>656</v>
      </c>
      <c r="C349" s="187" t="s">
        <v>236</v>
      </c>
      <c r="D349" s="282" t="s">
        <v>660</v>
      </c>
      <c r="E349" s="187" t="s">
        <v>657</v>
      </c>
      <c r="F349" s="281"/>
      <c r="G349" s="281"/>
      <c r="H349" s="281"/>
      <c r="I349" s="281"/>
      <c r="J349" s="281"/>
      <c r="K349" s="281"/>
      <c r="L349" s="281"/>
      <c r="M349" s="281"/>
      <c r="N349" s="116">
        <v>3733000</v>
      </c>
      <c r="O349" s="116">
        <v>2426450</v>
      </c>
      <c r="P349" s="116">
        <v>2333125</v>
      </c>
      <c r="Q349" s="116">
        <v>2239800</v>
      </c>
      <c r="R349" s="116"/>
      <c r="S349" s="116">
        <v>2146475</v>
      </c>
      <c r="T349" s="116">
        <v>2053150.0000000002</v>
      </c>
      <c r="U349" s="123"/>
    </row>
    <row r="350" spans="1:21" ht="47.25" customHeight="1" x14ac:dyDescent="0.25">
      <c r="A350" s="339"/>
      <c r="B350" s="234" t="s">
        <v>658</v>
      </c>
      <c r="C350" s="187" t="s">
        <v>238</v>
      </c>
      <c r="D350" s="282" t="s">
        <v>661</v>
      </c>
      <c r="E350" s="187" t="s">
        <v>665</v>
      </c>
      <c r="F350" s="281"/>
      <c r="G350" s="281"/>
      <c r="H350" s="281"/>
      <c r="I350" s="281"/>
      <c r="J350" s="281"/>
      <c r="K350" s="281"/>
      <c r="L350" s="281"/>
      <c r="M350" s="281"/>
      <c r="N350" s="116">
        <v>5852400</v>
      </c>
      <c r="O350" s="116">
        <v>3804060</v>
      </c>
      <c r="P350" s="116">
        <v>3657750</v>
      </c>
      <c r="Q350" s="116">
        <v>3511440</v>
      </c>
      <c r="R350" s="116"/>
      <c r="S350" s="116">
        <v>3365129.9999999995</v>
      </c>
      <c r="T350" s="116">
        <v>3218820.0000000005</v>
      </c>
      <c r="U350" s="123"/>
    </row>
    <row r="351" spans="1:21" ht="47.25" customHeight="1" x14ac:dyDescent="0.25">
      <c r="A351" s="340"/>
      <c r="B351" s="234" t="s">
        <v>803</v>
      </c>
      <c r="C351" s="187" t="s">
        <v>350</v>
      </c>
      <c r="D351" s="232" t="s">
        <v>666</v>
      </c>
      <c r="E351" s="187" t="s">
        <v>665</v>
      </c>
      <c r="F351" s="281"/>
      <c r="G351" s="281"/>
      <c r="H351" s="281"/>
      <c r="I351" s="281"/>
      <c r="J351" s="281"/>
      <c r="K351" s="281"/>
      <c r="L351" s="281"/>
      <c r="M351" s="281"/>
      <c r="N351" s="116">
        <v>6906900</v>
      </c>
      <c r="O351" s="116">
        <v>4489485</v>
      </c>
      <c r="P351" s="116">
        <v>4316812.5</v>
      </c>
      <c r="Q351" s="116">
        <v>4144140</v>
      </c>
      <c r="R351" s="116"/>
      <c r="S351" s="116">
        <v>3971467.4999999995</v>
      </c>
      <c r="T351" s="116">
        <v>3798795.0000000005</v>
      </c>
      <c r="U351" s="123"/>
    </row>
    <row r="352" spans="1:21" ht="47.25" customHeight="1" x14ac:dyDescent="0.25">
      <c r="A352" s="338"/>
      <c r="B352" s="234" t="s">
        <v>667</v>
      </c>
      <c r="C352" s="187" t="s">
        <v>234</v>
      </c>
      <c r="D352" s="282" t="s">
        <v>668</v>
      </c>
      <c r="E352" s="187" t="s">
        <v>669</v>
      </c>
      <c r="F352" s="281"/>
      <c r="G352" s="281"/>
      <c r="H352" s="281"/>
      <c r="I352" s="281"/>
      <c r="J352" s="281"/>
      <c r="K352" s="281"/>
      <c r="L352" s="281"/>
      <c r="M352" s="281"/>
      <c r="N352" s="116">
        <v>4997200</v>
      </c>
      <c r="O352" s="116">
        <v>3248180</v>
      </c>
      <c r="P352" s="116">
        <v>3123250</v>
      </c>
      <c r="Q352" s="116">
        <v>2998320</v>
      </c>
      <c r="R352" s="116"/>
      <c r="S352" s="116">
        <v>2873390</v>
      </c>
      <c r="T352" s="116">
        <v>2748460</v>
      </c>
      <c r="U352" s="123"/>
    </row>
    <row r="353" spans="1:21" ht="47.25" customHeight="1" x14ac:dyDescent="0.25">
      <c r="A353" s="339"/>
      <c r="B353" s="233" t="s">
        <v>670</v>
      </c>
      <c r="C353" s="187" t="s">
        <v>236</v>
      </c>
      <c r="D353" s="232" t="s">
        <v>671</v>
      </c>
      <c r="E353" s="187" t="s">
        <v>672</v>
      </c>
      <c r="F353" s="281"/>
      <c r="G353" s="281"/>
      <c r="H353" s="281"/>
      <c r="I353" s="281"/>
      <c r="J353" s="281"/>
      <c r="K353" s="281"/>
      <c r="L353" s="281"/>
      <c r="M353" s="281"/>
      <c r="N353" s="116">
        <v>6249800</v>
      </c>
      <c r="O353" s="116">
        <v>4062370</v>
      </c>
      <c r="P353" s="116">
        <v>3906125</v>
      </c>
      <c r="Q353" s="116">
        <v>3749880</v>
      </c>
      <c r="R353" s="116"/>
      <c r="S353" s="116">
        <v>3593634.9999999995</v>
      </c>
      <c r="T353" s="116">
        <v>3437390.0000000005</v>
      </c>
      <c r="U353" s="123"/>
    </row>
    <row r="354" spans="1:21" ht="47.25" customHeight="1" x14ac:dyDescent="0.25">
      <c r="A354" s="339"/>
      <c r="B354" s="233" t="s">
        <v>673</v>
      </c>
      <c r="C354" s="187" t="s">
        <v>238</v>
      </c>
      <c r="D354" s="232" t="s">
        <v>674</v>
      </c>
      <c r="E354" s="187" t="s">
        <v>675</v>
      </c>
      <c r="F354" s="281"/>
      <c r="G354" s="281"/>
      <c r="H354" s="281"/>
      <c r="I354" s="281"/>
      <c r="J354" s="281"/>
      <c r="K354" s="281"/>
      <c r="L354" s="281"/>
      <c r="M354" s="281"/>
      <c r="N354" s="116">
        <v>9543800</v>
      </c>
      <c r="O354" s="116">
        <v>6203470</v>
      </c>
      <c r="P354" s="116">
        <v>5964875</v>
      </c>
      <c r="Q354" s="116">
        <v>5726280</v>
      </c>
      <c r="R354" s="116"/>
      <c r="S354" s="116">
        <v>5487685</v>
      </c>
      <c r="T354" s="116">
        <v>5249090</v>
      </c>
      <c r="U354" s="123"/>
    </row>
    <row r="355" spans="1:21" ht="47.25" customHeight="1" x14ac:dyDescent="0.25">
      <c r="A355" s="340"/>
      <c r="B355" s="233" t="s">
        <v>755</v>
      </c>
      <c r="C355" s="187" t="s">
        <v>350</v>
      </c>
      <c r="D355" s="232" t="s">
        <v>676</v>
      </c>
      <c r="E355" s="187" t="s">
        <v>675</v>
      </c>
      <c r="F355" s="281"/>
      <c r="G355" s="281"/>
      <c r="H355" s="281"/>
      <c r="I355" s="281"/>
      <c r="J355" s="281"/>
      <c r="K355" s="281"/>
      <c r="L355" s="281"/>
      <c r="M355" s="281"/>
      <c r="N355" s="116">
        <v>10645700</v>
      </c>
      <c r="O355" s="116">
        <v>6919705</v>
      </c>
      <c r="P355" s="116">
        <v>6653562.5</v>
      </c>
      <c r="Q355" s="116">
        <v>6387420</v>
      </c>
      <c r="R355" s="116"/>
      <c r="S355" s="116">
        <v>6121277.4999999991</v>
      </c>
      <c r="T355" s="116">
        <v>5855135.0000000009</v>
      </c>
      <c r="U355" s="123"/>
    </row>
    <row r="356" spans="1:21" ht="66" customHeight="1" x14ac:dyDescent="0.25">
      <c r="A356" s="324"/>
      <c r="B356" s="325"/>
      <c r="C356" s="225"/>
      <c r="D356" s="326"/>
      <c r="E356" s="225"/>
      <c r="F356" s="281"/>
      <c r="G356" s="281"/>
      <c r="H356" s="281"/>
      <c r="I356" s="281"/>
      <c r="J356" s="281"/>
      <c r="K356" s="281"/>
      <c r="L356" s="281"/>
      <c r="M356" s="281"/>
      <c r="N356" s="116"/>
      <c r="O356" s="116"/>
      <c r="P356" s="116"/>
      <c r="Q356" s="116"/>
      <c r="R356" s="116"/>
      <c r="S356" s="116"/>
      <c r="T356" s="116"/>
      <c r="U356" s="123"/>
    </row>
    <row r="357" spans="1:21" ht="25.5" customHeight="1" x14ac:dyDescent="0.3">
      <c r="A357" s="330" t="s">
        <v>103</v>
      </c>
      <c r="B357" s="330"/>
      <c r="C357" s="330"/>
      <c r="D357" s="330"/>
      <c r="E357" s="330"/>
      <c r="F357" s="281"/>
      <c r="G357" s="281"/>
      <c r="H357" s="281"/>
      <c r="I357" s="281"/>
      <c r="J357" s="281"/>
      <c r="K357" s="281"/>
      <c r="L357" s="281"/>
      <c r="M357" s="281"/>
      <c r="N357" s="138" t="s">
        <v>301</v>
      </c>
      <c r="O357" s="291" t="s">
        <v>736</v>
      </c>
      <c r="P357" s="116" t="s">
        <v>734</v>
      </c>
      <c r="Q357" s="116" t="s">
        <v>735</v>
      </c>
      <c r="R357" s="116"/>
      <c r="S357" s="116" t="s">
        <v>640</v>
      </c>
      <c r="T357" s="116" t="s">
        <v>641</v>
      </c>
      <c r="U357" s="123"/>
    </row>
    <row r="358" spans="1:21" ht="33" customHeight="1" x14ac:dyDescent="0.25">
      <c r="A358" s="338"/>
      <c r="B358" s="233" t="s">
        <v>789</v>
      </c>
      <c r="C358" s="187" t="s">
        <v>232</v>
      </c>
      <c r="D358" s="232" t="s">
        <v>793</v>
      </c>
      <c r="E358" s="187" t="s">
        <v>790</v>
      </c>
      <c r="F358" s="281"/>
      <c r="G358" s="281"/>
      <c r="H358" s="281"/>
      <c r="I358" s="281"/>
      <c r="J358" s="281"/>
      <c r="K358" s="281"/>
      <c r="L358" s="281"/>
      <c r="M358" s="281"/>
      <c r="N358" s="116">
        <v>1137700</v>
      </c>
      <c r="O358" s="116">
        <v>739505</v>
      </c>
      <c r="P358" s="116">
        <v>711062.5</v>
      </c>
      <c r="Q358" s="116">
        <v>682620</v>
      </c>
      <c r="R358" s="116"/>
      <c r="S358" s="116">
        <v>654177.5</v>
      </c>
      <c r="T358" s="116">
        <v>625735</v>
      </c>
      <c r="U358" s="123"/>
    </row>
    <row r="359" spans="1:21" ht="33" customHeight="1" x14ac:dyDescent="0.25">
      <c r="A359" s="339"/>
      <c r="B359" s="233" t="s">
        <v>791</v>
      </c>
      <c r="C359" s="187" t="s">
        <v>234</v>
      </c>
      <c r="D359" s="232" t="s">
        <v>668</v>
      </c>
      <c r="E359" s="187" t="s">
        <v>790</v>
      </c>
      <c r="F359" s="281"/>
      <c r="G359" s="281"/>
      <c r="H359" s="281"/>
      <c r="I359" s="281"/>
      <c r="J359" s="281"/>
      <c r="K359" s="281"/>
      <c r="L359" s="281"/>
      <c r="M359" s="281"/>
      <c r="N359" s="116">
        <v>1612400</v>
      </c>
      <c r="O359" s="116">
        <v>1048060</v>
      </c>
      <c r="P359" s="116">
        <v>1007750</v>
      </c>
      <c r="Q359" s="116">
        <v>967440</v>
      </c>
      <c r="R359" s="116"/>
      <c r="S359" s="116">
        <v>927129.99999999988</v>
      </c>
      <c r="T359" s="116">
        <v>886820.00000000012</v>
      </c>
      <c r="U359" s="123"/>
    </row>
    <row r="360" spans="1:21" ht="33" customHeight="1" x14ac:dyDescent="0.25">
      <c r="A360" s="340"/>
      <c r="B360" s="233" t="s">
        <v>792</v>
      </c>
      <c r="C360" s="187" t="s">
        <v>236</v>
      </c>
      <c r="D360" s="232" t="s">
        <v>671</v>
      </c>
      <c r="E360" s="187" t="s">
        <v>794</v>
      </c>
      <c r="F360" s="281"/>
      <c r="G360" s="281"/>
      <c r="H360" s="281"/>
      <c r="I360" s="281"/>
      <c r="J360" s="281"/>
      <c r="K360" s="281"/>
      <c r="L360" s="281"/>
      <c r="M360" s="281"/>
      <c r="N360" s="116">
        <v>2477500</v>
      </c>
      <c r="O360" s="116">
        <v>1610375</v>
      </c>
      <c r="P360" s="116">
        <v>1548437.5</v>
      </c>
      <c r="Q360" s="116">
        <v>1486500</v>
      </c>
      <c r="R360" s="116"/>
      <c r="S360" s="116">
        <v>1424562.5</v>
      </c>
      <c r="T360" s="244">
        <v>1362625</v>
      </c>
      <c r="U360" s="321"/>
    </row>
    <row r="361" spans="1:21" ht="4.5" customHeight="1" x14ac:dyDescent="0.25">
      <c r="A361" s="230"/>
      <c r="B361" s="233"/>
      <c r="C361" s="187"/>
      <c r="D361" s="232"/>
      <c r="E361" s="187"/>
      <c r="F361" s="281"/>
      <c r="G361" s="281"/>
      <c r="H361" s="281"/>
      <c r="I361" s="281"/>
      <c r="J361" s="281"/>
      <c r="K361" s="281"/>
      <c r="L361" s="281"/>
      <c r="M361" s="281"/>
      <c r="N361" s="116"/>
      <c r="O361" s="116"/>
      <c r="P361" s="116"/>
      <c r="Q361" s="116"/>
      <c r="R361" s="116"/>
      <c r="S361" s="116"/>
      <c r="T361" s="116"/>
      <c r="U361" s="123"/>
    </row>
    <row r="362" spans="1:21" ht="20.25" customHeight="1" x14ac:dyDescent="0.3">
      <c r="A362" s="343" t="s">
        <v>354</v>
      </c>
      <c r="B362" s="343"/>
      <c r="C362" s="343"/>
      <c r="D362" s="343"/>
      <c r="E362" s="343"/>
      <c r="N362" s="138" t="s">
        <v>301</v>
      </c>
      <c r="O362" s="291" t="s">
        <v>736</v>
      </c>
      <c r="P362" s="116" t="s">
        <v>734</v>
      </c>
      <c r="Q362" s="116" t="s">
        <v>735</v>
      </c>
      <c r="R362" s="116"/>
      <c r="S362" s="116" t="s">
        <v>640</v>
      </c>
      <c r="T362" s="116" t="s">
        <v>641</v>
      </c>
      <c r="U362" s="123"/>
    </row>
    <row r="363" spans="1:21" ht="50.25" customHeight="1" x14ac:dyDescent="0.3">
      <c r="A363" s="293"/>
      <c r="B363" s="270" t="s">
        <v>737</v>
      </c>
      <c r="C363" s="270" t="s">
        <v>29</v>
      </c>
      <c r="D363" s="270" t="s">
        <v>738</v>
      </c>
      <c r="E363" s="270"/>
      <c r="F363" s="295"/>
      <c r="G363" s="295"/>
      <c r="H363" s="295"/>
      <c r="I363" s="295"/>
      <c r="J363" s="295"/>
      <c r="K363" s="295"/>
      <c r="L363" s="295"/>
      <c r="M363" s="295"/>
      <c r="N363" s="294">
        <v>1116900</v>
      </c>
      <c r="O363" s="116">
        <v>725985</v>
      </c>
      <c r="P363" s="116">
        <v>698062.5</v>
      </c>
      <c r="Q363" s="116">
        <v>670140</v>
      </c>
      <c r="R363" s="116"/>
      <c r="S363" s="116">
        <v>642217.5</v>
      </c>
      <c r="T363" s="116">
        <v>614295</v>
      </c>
      <c r="U363" s="123"/>
    </row>
    <row r="364" spans="1:21" ht="27.75" customHeight="1" x14ac:dyDescent="0.25">
      <c r="A364" s="338"/>
      <c r="B364" s="233" t="s">
        <v>355</v>
      </c>
      <c r="C364" s="187" t="s">
        <v>59</v>
      </c>
      <c r="D364" s="231"/>
      <c r="E364" s="187" t="s">
        <v>357</v>
      </c>
      <c r="F364" s="231"/>
      <c r="G364" s="231"/>
      <c r="H364" s="231"/>
      <c r="I364" s="231"/>
      <c r="J364" s="231"/>
      <c r="K364" s="231"/>
      <c r="L364" s="231"/>
      <c r="M364" s="231"/>
      <c r="N364" s="116">
        <v>265700</v>
      </c>
      <c r="O364" s="116">
        <v>172705</v>
      </c>
      <c r="P364" s="116">
        <v>166062.5</v>
      </c>
      <c r="Q364" s="116">
        <v>159420</v>
      </c>
      <c r="R364" s="116"/>
      <c r="S364" s="116">
        <v>152777.5</v>
      </c>
      <c r="T364" s="116">
        <v>146135</v>
      </c>
      <c r="U364" s="116">
        <v>264371.5</v>
      </c>
    </row>
    <row r="365" spans="1:21" ht="27.75" customHeight="1" x14ac:dyDescent="0.25">
      <c r="A365" s="340"/>
      <c r="B365" s="234" t="s">
        <v>356</v>
      </c>
      <c r="C365" s="187" t="s">
        <v>47</v>
      </c>
      <c r="D365" s="231"/>
      <c r="E365" s="187" t="s">
        <v>358</v>
      </c>
      <c r="F365" s="231"/>
      <c r="G365" s="231"/>
      <c r="H365" s="231"/>
      <c r="I365" s="231"/>
      <c r="J365" s="231"/>
      <c r="K365" s="231"/>
      <c r="L365" s="231"/>
      <c r="M365" s="231"/>
      <c r="N365" s="116">
        <v>288800</v>
      </c>
      <c r="O365" s="116">
        <v>187720</v>
      </c>
      <c r="P365" s="116">
        <v>180500</v>
      </c>
      <c r="Q365" s="116">
        <v>173280</v>
      </c>
      <c r="R365" s="116"/>
      <c r="S365" s="116">
        <v>166060</v>
      </c>
      <c r="T365" s="116">
        <v>158840</v>
      </c>
      <c r="U365" s="116">
        <v>287356</v>
      </c>
    </row>
    <row r="366" spans="1:21" ht="48" customHeight="1" x14ac:dyDescent="0.25">
      <c r="A366" s="230"/>
      <c r="B366" s="234" t="s">
        <v>361</v>
      </c>
      <c r="C366" s="187" t="s">
        <v>5</v>
      </c>
      <c r="D366" s="231"/>
      <c r="E366" s="187" t="s">
        <v>359</v>
      </c>
      <c r="F366" s="231"/>
      <c r="G366" s="231"/>
      <c r="H366" s="231"/>
      <c r="I366" s="231"/>
      <c r="J366" s="231"/>
      <c r="K366" s="231"/>
      <c r="L366" s="231"/>
      <c r="M366" s="231"/>
      <c r="N366" s="116">
        <v>1239900</v>
      </c>
      <c r="O366" s="116">
        <v>805935</v>
      </c>
      <c r="P366" s="116">
        <v>774937.5</v>
      </c>
      <c r="Q366" s="116">
        <v>743940</v>
      </c>
      <c r="R366" s="116"/>
      <c r="S366" s="116">
        <v>712942.5</v>
      </c>
      <c r="T366" s="116">
        <v>681945</v>
      </c>
      <c r="U366" s="116">
        <v>1233700.5</v>
      </c>
    </row>
    <row r="367" spans="1:21" ht="54" customHeight="1" x14ac:dyDescent="0.25">
      <c r="A367" s="230"/>
      <c r="B367" s="234" t="s">
        <v>360</v>
      </c>
      <c r="C367" s="187" t="s">
        <v>5</v>
      </c>
      <c r="D367" s="231"/>
      <c r="E367" s="187" t="s">
        <v>362</v>
      </c>
      <c r="F367" s="231"/>
      <c r="G367" s="231"/>
      <c r="H367" s="231"/>
      <c r="I367" s="231"/>
      <c r="J367" s="231"/>
      <c r="K367" s="231"/>
      <c r="L367" s="231"/>
      <c r="M367" s="231"/>
      <c r="N367" s="116">
        <v>1609000</v>
      </c>
      <c r="O367" s="116">
        <v>1045850</v>
      </c>
      <c r="P367" s="116">
        <v>1005625</v>
      </c>
      <c r="Q367" s="116">
        <v>965400</v>
      </c>
      <c r="R367" s="116"/>
      <c r="S367" s="116">
        <v>925174.99999999988</v>
      </c>
      <c r="T367" s="116">
        <v>884950.00000000012</v>
      </c>
      <c r="U367" s="116">
        <v>1600955</v>
      </c>
    </row>
    <row r="368" spans="1:21" ht="45.75" customHeight="1" x14ac:dyDescent="0.25">
      <c r="A368" s="230"/>
      <c r="B368" s="231" t="s">
        <v>363</v>
      </c>
      <c r="C368" s="231" t="s">
        <v>20</v>
      </c>
      <c r="D368" s="231"/>
      <c r="E368" s="187" t="s">
        <v>364</v>
      </c>
      <c r="F368" s="231"/>
      <c r="G368" s="231"/>
      <c r="H368" s="231"/>
      <c r="I368" s="231"/>
      <c r="J368" s="231"/>
      <c r="K368" s="231"/>
      <c r="L368" s="231"/>
      <c r="M368" s="231"/>
      <c r="N368" s="116">
        <v>2348200</v>
      </c>
      <c r="O368" s="116">
        <v>1526330</v>
      </c>
      <c r="P368" s="116">
        <v>1467625</v>
      </c>
      <c r="Q368" s="116">
        <v>1408920</v>
      </c>
      <c r="R368" s="116"/>
      <c r="S368" s="116">
        <v>1350215</v>
      </c>
      <c r="T368" s="116">
        <v>1291510</v>
      </c>
      <c r="U368" s="116">
        <v>2336459</v>
      </c>
    </row>
    <row r="369" spans="1:21" ht="20.25" hidden="1" customHeight="1" x14ac:dyDescent="0.3">
      <c r="A369" s="330" t="s">
        <v>467</v>
      </c>
      <c r="B369" s="330"/>
      <c r="C369" s="330"/>
      <c r="D369" s="330"/>
      <c r="N369" s="264" t="s">
        <v>620</v>
      </c>
      <c r="O369" s="116" t="s">
        <v>621</v>
      </c>
      <c r="P369" s="116" t="s">
        <v>622</v>
      </c>
      <c r="Q369" s="116" t="s">
        <v>623</v>
      </c>
      <c r="R369" s="116"/>
      <c r="S369" s="116" t="s">
        <v>624</v>
      </c>
      <c r="T369" s="116" t="s">
        <v>625</v>
      </c>
      <c r="U369" s="116"/>
    </row>
    <row r="370" spans="1:21" ht="78.75" hidden="1" customHeight="1" x14ac:dyDescent="0.25">
      <c r="A370" s="139"/>
      <c r="B370" s="234" t="s">
        <v>427</v>
      </c>
      <c r="C370" s="187" t="s">
        <v>44</v>
      </c>
      <c r="D370" s="235" t="s">
        <v>430</v>
      </c>
      <c r="E370" s="236"/>
      <c r="F370" s="235"/>
      <c r="G370" s="235"/>
      <c r="H370" s="235"/>
      <c r="I370" s="235"/>
      <c r="J370" s="235"/>
      <c r="K370" s="235"/>
      <c r="L370" s="235"/>
      <c r="M370" s="235"/>
      <c r="N370" s="117">
        <v>564000</v>
      </c>
      <c r="O370" s="116">
        <v>366600</v>
      </c>
      <c r="P370" s="116">
        <v>352500</v>
      </c>
      <c r="Q370" s="116">
        <v>338400</v>
      </c>
      <c r="R370" s="116"/>
      <c r="S370" s="116">
        <v>324300</v>
      </c>
      <c r="T370" s="116">
        <v>310200</v>
      </c>
      <c r="U370" s="116">
        <v>561180</v>
      </c>
    </row>
    <row r="371" spans="1:21" ht="80.25" hidden="1" customHeight="1" x14ac:dyDescent="0.25">
      <c r="A371" s="139"/>
      <c r="B371" s="234" t="s">
        <v>428</v>
      </c>
      <c r="C371" s="187" t="s">
        <v>429</v>
      </c>
      <c r="D371" s="237" t="s">
        <v>431</v>
      </c>
      <c r="E371" s="236"/>
      <c r="F371" s="235"/>
      <c r="G371" s="235"/>
      <c r="H371" s="235"/>
      <c r="I371" s="235"/>
      <c r="J371" s="235"/>
      <c r="K371" s="235"/>
      <c r="L371" s="235"/>
      <c r="M371" s="235"/>
      <c r="N371" s="258">
        <v>389000</v>
      </c>
      <c r="O371" s="116">
        <v>252850</v>
      </c>
      <c r="P371" s="116">
        <v>243125</v>
      </c>
      <c r="Q371" s="116">
        <v>233400</v>
      </c>
      <c r="R371" s="116"/>
      <c r="S371" s="116">
        <v>223674.99999999997</v>
      </c>
      <c r="T371" s="116">
        <v>213950.00000000003</v>
      </c>
      <c r="U371" s="116">
        <v>387055</v>
      </c>
    </row>
    <row r="372" spans="1:21" ht="21.75" customHeight="1" x14ac:dyDescent="0.25">
      <c r="A372" s="367" t="s">
        <v>619</v>
      </c>
      <c r="B372" s="368"/>
      <c r="C372" s="368"/>
      <c r="D372" s="368"/>
      <c r="E372" s="369"/>
      <c r="F372" s="235"/>
      <c r="G372" s="235"/>
      <c r="H372" s="235"/>
      <c r="I372" s="235"/>
      <c r="J372" s="235"/>
      <c r="K372" s="235"/>
      <c r="L372" s="235"/>
      <c r="M372" s="235"/>
      <c r="N372" s="138" t="s">
        <v>301</v>
      </c>
      <c r="O372" s="291" t="s">
        <v>736</v>
      </c>
      <c r="P372" s="116" t="s">
        <v>734</v>
      </c>
      <c r="Q372" s="116" t="s">
        <v>735</v>
      </c>
      <c r="R372" s="116"/>
      <c r="S372" s="116" t="s">
        <v>640</v>
      </c>
      <c r="T372" s="116" t="s">
        <v>641</v>
      </c>
      <c r="U372" s="116"/>
    </row>
    <row r="373" spans="1:21" ht="31.5" customHeight="1" x14ac:dyDescent="0.25">
      <c r="A373" s="338"/>
      <c r="B373" s="396" t="s">
        <v>677</v>
      </c>
      <c r="C373" s="391"/>
      <c r="D373" s="391"/>
      <c r="E373" s="392"/>
      <c r="F373" s="245"/>
      <c r="G373" s="245"/>
      <c r="H373" s="245"/>
      <c r="I373" s="245"/>
      <c r="J373" s="245"/>
      <c r="K373" s="245"/>
      <c r="L373" s="245"/>
      <c r="M373" s="245"/>
      <c r="N373" s="258">
        <v>490900</v>
      </c>
      <c r="O373" s="116">
        <v>319085</v>
      </c>
      <c r="P373" s="116">
        <v>306812.5</v>
      </c>
      <c r="Q373" s="116">
        <v>294540</v>
      </c>
      <c r="R373" s="116"/>
      <c r="S373" s="116">
        <v>282267.5</v>
      </c>
      <c r="T373" s="116">
        <v>269995</v>
      </c>
      <c r="U373" s="246"/>
    </row>
    <row r="374" spans="1:21" ht="31.5" customHeight="1" x14ac:dyDescent="0.25">
      <c r="A374" s="339"/>
      <c r="B374" s="396" t="s">
        <v>678</v>
      </c>
      <c r="C374" s="391"/>
      <c r="D374" s="391"/>
      <c r="E374" s="392"/>
      <c r="F374" s="245"/>
      <c r="G374" s="245"/>
      <c r="H374" s="245"/>
      <c r="I374" s="245"/>
      <c r="J374" s="245"/>
      <c r="K374" s="245"/>
      <c r="L374" s="245"/>
      <c r="M374" s="245"/>
      <c r="N374" s="258">
        <v>531300</v>
      </c>
      <c r="O374" s="116">
        <v>345345</v>
      </c>
      <c r="P374" s="116">
        <v>332062.5</v>
      </c>
      <c r="Q374" s="116">
        <v>318780</v>
      </c>
      <c r="R374" s="116"/>
      <c r="S374" s="116">
        <v>305497.5</v>
      </c>
      <c r="T374" s="116">
        <v>292215</v>
      </c>
      <c r="U374" s="246"/>
    </row>
    <row r="375" spans="1:21" ht="31.5" customHeight="1" x14ac:dyDescent="0.25">
      <c r="A375" s="339"/>
      <c r="B375" s="396" t="s">
        <v>679</v>
      </c>
      <c r="C375" s="391"/>
      <c r="D375" s="391"/>
      <c r="E375" s="392"/>
      <c r="F375" s="245"/>
      <c r="G375" s="245"/>
      <c r="H375" s="245"/>
      <c r="I375" s="245"/>
      <c r="J375" s="245"/>
      <c r="K375" s="245"/>
      <c r="L375" s="245"/>
      <c r="M375" s="245"/>
      <c r="N375" s="258">
        <v>813100</v>
      </c>
      <c r="O375" s="116">
        <v>528515</v>
      </c>
      <c r="P375" s="116">
        <v>508187.5</v>
      </c>
      <c r="Q375" s="116">
        <v>487860</v>
      </c>
      <c r="R375" s="116"/>
      <c r="S375" s="116">
        <v>467532.49999999994</v>
      </c>
      <c r="T375" s="116">
        <v>447205.00000000006</v>
      </c>
      <c r="U375" s="246"/>
    </row>
    <row r="376" spans="1:21" ht="31.5" customHeight="1" x14ac:dyDescent="0.25">
      <c r="A376" s="339"/>
      <c r="B376" s="396" t="s">
        <v>680</v>
      </c>
      <c r="C376" s="391"/>
      <c r="D376" s="391"/>
      <c r="E376" s="392"/>
      <c r="F376" s="245"/>
      <c r="G376" s="245"/>
      <c r="H376" s="245"/>
      <c r="I376" s="245"/>
      <c r="J376" s="245"/>
      <c r="K376" s="245"/>
      <c r="L376" s="245"/>
      <c r="M376" s="245"/>
      <c r="N376" s="258">
        <v>1089200</v>
      </c>
      <c r="O376" s="116">
        <v>707980</v>
      </c>
      <c r="P376" s="116">
        <v>680750</v>
      </c>
      <c r="Q376" s="116">
        <v>653520</v>
      </c>
      <c r="R376" s="116"/>
      <c r="S376" s="116">
        <v>626290</v>
      </c>
      <c r="T376" s="116">
        <v>599060</v>
      </c>
      <c r="U376" s="246"/>
    </row>
    <row r="377" spans="1:21" ht="31.5" customHeight="1" x14ac:dyDescent="0.25">
      <c r="A377" s="340"/>
      <c r="B377" s="396" t="s">
        <v>681</v>
      </c>
      <c r="C377" s="391"/>
      <c r="D377" s="391"/>
      <c r="E377" s="392"/>
      <c r="F377" s="245"/>
      <c r="G377" s="245"/>
      <c r="H377" s="245"/>
      <c r="I377" s="245"/>
      <c r="J377" s="245"/>
      <c r="K377" s="245"/>
      <c r="L377" s="245"/>
      <c r="M377" s="245"/>
      <c r="N377" s="258">
        <v>1152700</v>
      </c>
      <c r="O377" s="116">
        <v>749255</v>
      </c>
      <c r="P377" s="116">
        <v>720437.5</v>
      </c>
      <c r="Q377" s="116">
        <v>691620</v>
      </c>
      <c r="R377" s="116"/>
      <c r="S377" s="116">
        <v>662802.5</v>
      </c>
      <c r="T377" s="116">
        <v>633985</v>
      </c>
      <c r="U377" s="246"/>
    </row>
    <row r="378" spans="1:21" ht="24.75" customHeight="1" x14ac:dyDescent="0.25">
      <c r="A378" s="338"/>
      <c r="B378" s="396" t="s">
        <v>612</v>
      </c>
      <c r="C378" s="391"/>
      <c r="D378" s="391"/>
      <c r="E378" s="392"/>
      <c r="F378" s="259"/>
      <c r="G378" s="245"/>
      <c r="H378" s="245"/>
      <c r="I378" s="245"/>
      <c r="J378" s="245"/>
      <c r="K378" s="245"/>
      <c r="L378" s="245"/>
      <c r="M378" s="245"/>
      <c r="N378" s="258">
        <v>470100</v>
      </c>
      <c r="O378" s="116">
        <v>305565</v>
      </c>
      <c r="P378" s="116">
        <v>293812.5</v>
      </c>
      <c r="Q378" s="116">
        <v>282060</v>
      </c>
      <c r="R378" s="116"/>
      <c r="S378" s="116">
        <v>270307.5</v>
      </c>
      <c r="T378" s="116">
        <v>258555.00000000003</v>
      </c>
      <c r="U378" s="246"/>
    </row>
    <row r="379" spans="1:21" ht="24.75" customHeight="1" x14ac:dyDescent="0.25">
      <c r="A379" s="339"/>
      <c r="B379" s="396" t="s">
        <v>613</v>
      </c>
      <c r="C379" s="391"/>
      <c r="D379" s="391"/>
      <c r="E379" s="392"/>
      <c r="F379" s="245"/>
      <c r="G379" s="245"/>
      <c r="H379" s="245"/>
      <c r="I379" s="245"/>
      <c r="J379" s="245"/>
      <c r="K379" s="245"/>
      <c r="L379" s="245"/>
      <c r="M379" s="245"/>
      <c r="N379" s="258">
        <v>539400</v>
      </c>
      <c r="O379" s="116">
        <v>350610</v>
      </c>
      <c r="P379" s="116">
        <v>337125</v>
      </c>
      <c r="Q379" s="116">
        <v>323640</v>
      </c>
      <c r="R379" s="116"/>
      <c r="S379" s="116">
        <v>310155</v>
      </c>
      <c r="T379" s="116">
        <v>296670</v>
      </c>
      <c r="U379" s="246"/>
    </row>
    <row r="380" spans="1:21" ht="24.75" customHeight="1" x14ac:dyDescent="0.25">
      <c r="A380" s="339"/>
      <c r="B380" s="396" t="s">
        <v>614</v>
      </c>
      <c r="C380" s="391"/>
      <c r="D380" s="391"/>
      <c r="E380" s="392"/>
      <c r="F380" s="245"/>
      <c r="G380" s="245"/>
      <c r="H380" s="245"/>
      <c r="I380" s="245"/>
      <c r="J380" s="245"/>
      <c r="K380" s="245"/>
      <c r="L380" s="245"/>
      <c r="M380" s="245"/>
      <c r="N380" s="258">
        <v>1002500</v>
      </c>
      <c r="O380" s="116">
        <v>651625</v>
      </c>
      <c r="P380" s="116">
        <v>626562.5</v>
      </c>
      <c r="Q380" s="116">
        <v>601500</v>
      </c>
      <c r="R380" s="116"/>
      <c r="S380" s="116">
        <v>576437.5</v>
      </c>
      <c r="T380" s="116">
        <v>551375</v>
      </c>
      <c r="U380" s="246"/>
    </row>
    <row r="381" spans="1:21" ht="24.75" customHeight="1" x14ac:dyDescent="0.25">
      <c r="A381" s="339"/>
      <c r="B381" s="396" t="s">
        <v>615</v>
      </c>
      <c r="C381" s="391"/>
      <c r="D381" s="391"/>
      <c r="E381" s="392"/>
      <c r="F381" s="245"/>
      <c r="G381" s="245"/>
      <c r="H381" s="245"/>
      <c r="I381" s="245"/>
      <c r="J381" s="245"/>
      <c r="K381" s="245"/>
      <c r="L381" s="245"/>
      <c r="M381" s="245"/>
      <c r="N381" s="258">
        <v>1113400</v>
      </c>
      <c r="O381" s="116">
        <v>723710</v>
      </c>
      <c r="P381" s="116">
        <v>695875</v>
      </c>
      <c r="Q381" s="116">
        <v>668040</v>
      </c>
      <c r="R381" s="116"/>
      <c r="S381" s="116">
        <v>640205</v>
      </c>
      <c r="T381" s="116">
        <v>612370</v>
      </c>
      <c r="U381" s="246"/>
    </row>
    <row r="382" spans="1:21" ht="24.75" customHeight="1" thickBot="1" x14ac:dyDescent="0.3">
      <c r="A382" s="339"/>
      <c r="B382" s="396" t="s">
        <v>616</v>
      </c>
      <c r="C382" s="391"/>
      <c r="D382" s="391"/>
      <c r="E382" s="392"/>
      <c r="F382" s="245"/>
      <c r="G382" s="245"/>
      <c r="H382" s="245"/>
      <c r="I382" s="245"/>
      <c r="J382" s="245"/>
      <c r="K382" s="245"/>
      <c r="L382" s="245"/>
      <c r="M382" s="245"/>
      <c r="N382" s="258">
        <v>1471500</v>
      </c>
      <c r="O382" s="116">
        <v>956475</v>
      </c>
      <c r="P382" s="116">
        <v>919687.5</v>
      </c>
      <c r="Q382" s="116">
        <v>882900</v>
      </c>
      <c r="R382" s="116"/>
      <c r="S382" s="116">
        <v>846112.49999999988</v>
      </c>
      <c r="T382" s="116">
        <v>809325.00000000012</v>
      </c>
      <c r="U382" s="246"/>
    </row>
    <row r="383" spans="1:21" ht="25.5" customHeight="1" x14ac:dyDescent="0.25">
      <c r="A383" s="260"/>
      <c r="B383" s="390" t="s">
        <v>617</v>
      </c>
      <c r="C383" s="391"/>
      <c r="D383" s="391"/>
      <c r="E383" s="392"/>
      <c r="F383" s="191"/>
      <c r="G383" s="191"/>
      <c r="H383" s="191"/>
      <c r="I383" s="191"/>
      <c r="J383" s="191"/>
      <c r="K383" s="191"/>
      <c r="L383" s="191"/>
      <c r="M383" s="191"/>
      <c r="N383" s="262">
        <v>641100</v>
      </c>
      <c r="O383" s="116">
        <v>416715</v>
      </c>
      <c r="P383" s="116">
        <v>400687.5</v>
      </c>
      <c r="Q383" s="116">
        <v>384660</v>
      </c>
      <c r="R383" s="116"/>
      <c r="S383" s="116">
        <v>368632.5</v>
      </c>
      <c r="T383" s="116">
        <v>352605</v>
      </c>
      <c r="U383" s="246"/>
    </row>
    <row r="384" spans="1:21" ht="25.5" customHeight="1" x14ac:dyDescent="0.25">
      <c r="A384" s="261"/>
      <c r="B384" s="390" t="s">
        <v>618</v>
      </c>
      <c r="C384" s="391"/>
      <c r="D384" s="391"/>
      <c r="E384" s="392"/>
      <c r="N384" s="263">
        <v>1093800</v>
      </c>
      <c r="O384" s="116">
        <v>710970</v>
      </c>
      <c r="P384" s="116">
        <v>683625</v>
      </c>
      <c r="Q384" s="116">
        <v>656280</v>
      </c>
      <c r="R384" s="116"/>
      <c r="S384" s="116">
        <v>628935</v>
      </c>
      <c r="T384" s="116">
        <v>601590</v>
      </c>
      <c r="U384" s="246"/>
    </row>
    <row r="385" spans="1:21" ht="25.5" customHeight="1" x14ac:dyDescent="0.25">
      <c r="A385" s="261"/>
      <c r="B385" s="393" t="s">
        <v>804</v>
      </c>
      <c r="C385" s="394"/>
      <c r="D385" s="394"/>
      <c r="E385" s="395"/>
      <c r="N385" s="306">
        <v>1297100</v>
      </c>
      <c r="O385" s="307">
        <v>843115</v>
      </c>
      <c r="P385" s="307">
        <v>810687.5</v>
      </c>
      <c r="Q385" s="307">
        <v>778260</v>
      </c>
      <c r="R385" s="307"/>
      <c r="S385" s="307">
        <v>745832.5</v>
      </c>
      <c r="T385" s="322">
        <v>713405</v>
      </c>
      <c r="U385" s="323"/>
    </row>
    <row r="386" spans="1:21" ht="21.75" customHeight="1" x14ac:dyDescent="0.3">
      <c r="A386" s="329" t="s">
        <v>739</v>
      </c>
      <c r="B386" s="330"/>
      <c r="C386" s="330"/>
      <c r="D386" s="330"/>
      <c r="E386" s="331"/>
      <c r="F386" s="230"/>
      <c r="G386" s="230"/>
      <c r="H386" s="230"/>
      <c r="I386" s="230"/>
      <c r="J386" s="230"/>
      <c r="K386" s="230"/>
      <c r="L386" s="230"/>
      <c r="M386" s="230"/>
      <c r="N386" s="138" t="s">
        <v>301</v>
      </c>
      <c r="O386" s="291" t="s">
        <v>736</v>
      </c>
      <c r="P386" s="116" t="s">
        <v>734</v>
      </c>
      <c r="Q386" s="116" t="s">
        <v>735</v>
      </c>
      <c r="R386" s="116"/>
      <c r="S386" s="116" t="s">
        <v>640</v>
      </c>
      <c r="T386" s="116" t="s">
        <v>641</v>
      </c>
    </row>
    <row r="387" spans="1:21" ht="63.75" customHeight="1" x14ac:dyDescent="0.25">
      <c r="A387" s="230"/>
      <c r="B387" s="234" t="s">
        <v>741</v>
      </c>
      <c r="C387" s="231" t="s">
        <v>5</v>
      </c>
      <c r="D387" s="231" t="s">
        <v>738</v>
      </c>
      <c r="E387" s="187"/>
      <c r="F387" s="231"/>
      <c r="G387" s="231"/>
      <c r="H387" s="231"/>
      <c r="I387" s="231"/>
      <c r="J387" s="231"/>
      <c r="K387" s="231"/>
      <c r="L387" s="231"/>
      <c r="M387" s="231"/>
      <c r="N387" s="116">
        <v>1419600</v>
      </c>
      <c r="O387" s="307">
        <v>922740</v>
      </c>
      <c r="P387" s="307">
        <v>887250</v>
      </c>
      <c r="Q387" s="307">
        <v>851760</v>
      </c>
      <c r="R387" s="307"/>
      <c r="S387" s="307">
        <v>816269.99999999988</v>
      </c>
      <c r="T387" s="307">
        <v>780780.00000000012</v>
      </c>
    </row>
    <row r="388" spans="1:21" ht="62.25" customHeight="1" x14ac:dyDescent="0.25">
      <c r="A388" s="230"/>
      <c r="B388" s="234" t="s">
        <v>740</v>
      </c>
      <c r="C388" s="231" t="s">
        <v>742</v>
      </c>
      <c r="D388" s="231" t="s">
        <v>743</v>
      </c>
      <c r="E388" s="187"/>
      <c r="F388" s="231"/>
      <c r="G388" s="231"/>
      <c r="H388" s="231"/>
      <c r="I388" s="231"/>
      <c r="J388" s="231"/>
      <c r="K388" s="231"/>
      <c r="L388" s="231"/>
      <c r="M388" s="231"/>
      <c r="N388" s="116">
        <v>1419600</v>
      </c>
      <c r="O388" s="307">
        <v>922740</v>
      </c>
      <c r="P388" s="307">
        <v>887250</v>
      </c>
      <c r="Q388" s="307">
        <v>851760</v>
      </c>
      <c r="R388" s="307"/>
      <c r="S388" s="307">
        <v>816269.99999999988</v>
      </c>
      <c r="T388" s="307">
        <v>780780.00000000012</v>
      </c>
    </row>
    <row r="389" spans="1:21" ht="60.75" customHeight="1" x14ac:dyDescent="0.25">
      <c r="A389" s="230"/>
      <c r="B389" s="234" t="s">
        <v>744</v>
      </c>
      <c r="C389" s="231" t="s">
        <v>742</v>
      </c>
      <c r="D389" s="231" t="s">
        <v>743</v>
      </c>
      <c r="E389" s="187"/>
      <c r="F389" s="231"/>
      <c r="G389" s="231"/>
      <c r="H389" s="231"/>
      <c r="I389" s="231"/>
      <c r="J389" s="231"/>
      <c r="K389" s="231"/>
      <c r="L389" s="231"/>
      <c r="M389" s="231"/>
      <c r="N389" s="116">
        <v>1419600</v>
      </c>
      <c r="O389" s="307">
        <v>922740</v>
      </c>
      <c r="P389" s="307">
        <v>887250</v>
      </c>
      <c r="Q389" s="307">
        <v>851760</v>
      </c>
      <c r="R389" s="307"/>
      <c r="S389" s="307">
        <v>816269.99999999988</v>
      </c>
      <c r="T389" s="307">
        <v>780780.00000000012</v>
      </c>
    </row>
    <row r="390" spans="1:21" ht="62.25" customHeight="1" x14ac:dyDescent="0.25">
      <c r="A390" s="230"/>
      <c r="B390" s="234" t="s">
        <v>745</v>
      </c>
      <c r="C390" s="231" t="s">
        <v>742</v>
      </c>
      <c r="D390" s="231" t="s">
        <v>743</v>
      </c>
      <c r="E390" s="187"/>
      <c r="F390" s="231"/>
      <c r="G390" s="231"/>
      <c r="H390" s="231"/>
      <c r="I390" s="231"/>
      <c r="J390" s="231"/>
      <c r="K390" s="231"/>
      <c r="L390" s="231"/>
      <c r="M390" s="231"/>
      <c r="N390" s="116">
        <v>1419600</v>
      </c>
      <c r="O390" s="307">
        <v>922740</v>
      </c>
      <c r="P390" s="307">
        <v>887250</v>
      </c>
      <c r="Q390" s="307">
        <v>851760</v>
      </c>
      <c r="R390" s="307"/>
      <c r="S390" s="307">
        <v>816269.99999999988</v>
      </c>
      <c r="T390" s="307">
        <v>780780.00000000012</v>
      </c>
    </row>
    <row r="391" spans="1:21" ht="63" customHeight="1" x14ac:dyDescent="0.25">
      <c r="A391" s="230"/>
      <c r="B391" s="234" t="s">
        <v>746</v>
      </c>
      <c r="C391" s="231" t="s">
        <v>742</v>
      </c>
      <c r="D391" s="231" t="s">
        <v>743</v>
      </c>
      <c r="E391" s="187"/>
      <c r="F391" s="231"/>
      <c r="G391" s="231"/>
      <c r="H391" s="231"/>
      <c r="I391" s="231"/>
      <c r="J391" s="231"/>
      <c r="K391" s="231"/>
      <c r="L391" s="231"/>
      <c r="M391" s="231"/>
      <c r="N391" s="116">
        <v>1465800</v>
      </c>
      <c r="O391" s="307">
        <v>952770</v>
      </c>
      <c r="P391" s="307">
        <v>916125</v>
      </c>
      <c r="Q391" s="307">
        <v>879480</v>
      </c>
      <c r="R391" s="307"/>
      <c r="S391" s="307">
        <v>842834.99999999988</v>
      </c>
      <c r="T391" s="307">
        <v>806190.00000000012</v>
      </c>
    </row>
    <row r="392" spans="1:21" ht="62.25" customHeight="1" x14ac:dyDescent="0.25">
      <c r="A392" s="230"/>
      <c r="B392" s="234" t="s">
        <v>747</v>
      </c>
      <c r="C392" s="231" t="s">
        <v>742</v>
      </c>
      <c r="D392" s="231" t="s">
        <v>743</v>
      </c>
      <c r="E392" s="187"/>
      <c r="F392" s="231"/>
      <c r="G392" s="231"/>
      <c r="H392" s="231"/>
      <c r="I392" s="231"/>
      <c r="J392" s="231"/>
      <c r="K392" s="231"/>
      <c r="L392" s="231"/>
      <c r="M392" s="231"/>
      <c r="N392" s="116">
        <v>1465800</v>
      </c>
      <c r="O392" s="307">
        <v>952770</v>
      </c>
      <c r="P392" s="307">
        <v>916125</v>
      </c>
      <c r="Q392" s="307">
        <v>879480</v>
      </c>
      <c r="R392" s="307"/>
      <c r="S392" s="307">
        <v>842834.99999999988</v>
      </c>
      <c r="T392" s="307">
        <v>806190.00000000012</v>
      </c>
    </row>
    <row r="393" spans="1:21" ht="23.25" customHeight="1" x14ac:dyDescent="0.3">
      <c r="A393" s="329" t="s">
        <v>748</v>
      </c>
      <c r="B393" s="330"/>
      <c r="C393" s="330"/>
      <c r="D393" s="330"/>
      <c r="E393" s="331"/>
      <c r="F393" s="231"/>
      <c r="G393" s="231"/>
      <c r="H393" s="231"/>
      <c r="I393" s="231"/>
      <c r="J393" s="231"/>
      <c r="K393" s="231"/>
      <c r="L393" s="231"/>
      <c r="M393" s="231"/>
      <c r="N393" s="138" t="s">
        <v>301</v>
      </c>
      <c r="O393" s="291" t="s">
        <v>736</v>
      </c>
      <c r="P393" s="116" t="s">
        <v>734</v>
      </c>
      <c r="Q393" s="116" t="s">
        <v>735</v>
      </c>
      <c r="R393" s="116"/>
      <c r="S393" s="116" t="s">
        <v>640</v>
      </c>
      <c r="T393" s="116" t="s">
        <v>641</v>
      </c>
    </row>
    <row r="394" spans="1:21" ht="62.25" customHeight="1" x14ac:dyDescent="0.25">
      <c r="A394" s="230"/>
      <c r="B394" s="234" t="s">
        <v>749</v>
      </c>
      <c r="C394" s="231" t="s">
        <v>5</v>
      </c>
      <c r="D394" s="231" t="s">
        <v>738</v>
      </c>
      <c r="E394" s="187"/>
      <c r="F394" s="231"/>
      <c r="G394" s="231"/>
      <c r="H394" s="231"/>
      <c r="I394" s="231"/>
      <c r="J394" s="231"/>
      <c r="K394" s="231"/>
      <c r="L394" s="231"/>
      <c r="M394" s="231"/>
      <c r="N394" s="116">
        <v>1419600</v>
      </c>
      <c r="O394" s="307">
        <v>922740</v>
      </c>
      <c r="P394" s="307">
        <v>887250</v>
      </c>
      <c r="Q394" s="307">
        <v>851760</v>
      </c>
      <c r="R394" s="307"/>
      <c r="S394" s="307">
        <v>816269.99999999988</v>
      </c>
      <c r="T394" s="307">
        <v>780780.00000000012</v>
      </c>
    </row>
    <row r="395" spans="1:21" ht="62.25" customHeight="1" x14ac:dyDescent="0.25">
      <c r="A395" s="230"/>
      <c r="B395" s="234" t="s">
        <v>750</v>
      </c>
      <c r="C395" s="231" t="s">
        <v>742</v>
      </c>
      <c r="D395" s="231" t="s">
        <v>743</v>
      </c>
      <c r="E395" s="187"/>
      <c r="F395" s="231"/>
      <c r="G395" s="231"/>
      <c r="H395" s="231"/>
      <c r="I395" s="231"/>
      <c r="J395" s="231"/>
      <c r="K395" s="231"/>
      <c r="L395" s="231"/>
      <c r="M395" s="231"/>
      <c r="N395" s="116">
        <v>1419600</v>
      </c>
      <c r="O395" s="307">
        <v>922740</v>
      </c>
      <c r="P395" s="307">
        <v>887250</v>
      </c>
      <c r="Q395" s="307">
        <v>851760</v>
      </c>
      <c r="R395" s="307"/>
      <c r="S395" s="307">
        <v>816269.99999999988</v>
      </c>
      <c r="T395" s="307">
        <v>780780.00000000012</v>
      </c>
    </row>
    <row r="396" spans="1:21" ht="60" customHeight="1" x14ac:dyDescent="0.25">
      <c r="A396" s="230"/>
      <c r="B396" s="234" t="s">
        <v>751</v>
      </c>
      <c r="C396" s="231" t="s">
        <v>742</v>
      </c>
      <c r="D396" s="231" t="s">
        <v>743</v>
      </c>
      <c r="E396" s="187"/>
      <c r="F396" s="231"/>
      <c r="G396" s="231"/>
      <c r="H396" s="231"/>
      <c r="I396" s="231"/>
      <c r="J396" s="231"/>
      <c r="K396" s="231"/>
      <c r="L396" s="231"/>
      <c r="M396" s="231"/>
      <c r="N396" s="116">
        <v>1419600</v>
      </c>
      <c r="O396" s="307">
        <v>922740</v>
      </c>
      <c r="P396" s="307">
        <v>887250</v>
      </c>
      <c r="Q396" s="307">
        <v>851760</v>
      </c>
      <c r="R396" s="307"/>
      <c r="S396" s="307">
        <v>816269.99999999988</v>
      </c>
      <c r="T396" s="307">
        <v>780780.00000000012</v>
      </c>
    </row>
    <row r="397" spans="1:21" ht="61.5" customHeight="1" x14ac:dyDescent="0.25">
      <c r="A397" s="230"/>
      <c r="B397" s="234" t="s">
        <v>752</v>
      </c>
      <c r="C397" s="231" t="s">
        <v>742</v>
      </c>
      <c r="D397" s="231" t="s">
        <v>743</v>
      </c>
      <c r="E397" s="187"/>
      <c r="F397" s="231"/>
      <c r="G397" s="231"/>
      <c r="H397" s="231"/>
      <c r="I397" s="231"/>
      <c r="J397" s="231"/>
      <c r="K397" s="231"/>
      <c r="L397" s="231"/>
      <c r="M397" s="231"/>
      <c r="N397" s="116">
        <v>1419600</v>
      </c>
      <c r="O397" s="307">
        <v>922740</v>
      </c>
      <c r="P397" s="307">
        <v>887250</v>
      </c>
      <c r="Q397" s="307">
        <v>851760</v>
      </c>
      <c r="R397" s="307"/>
      <c r="S397" s="307">
        <v>816269.99999999988</v>
      </c>
      <c r="T397" s="307">
        <v>780780.00000000012</v>
      </c>
    </row>
    <row r="398" spans="1:21" ht="60" customHeight="1" x14ac:dyDescent="0.25">
      <c r="A398" s="230"/>
      <c r="B398" s="234" t="s">
        <v>753</v>
      </c>
      <c r="C398" s="231" t="s">
        <v>742</v>
      </c>
      <c r="D398" s="231" t="s">
        <v>743</v>
      </c>
      <c r="E398" s="187"/>
      <c r="F398" s="231"/>
      <c r="G398" s="231"/>
      <c r="H398" s="231"/>
      <c r="I398" s="231"/>
      <c r="J398" s="231"/>
      <c r="K398" s="231"/>
      <c r="L398" s="231"/>
      <c r="M398" s="231"/>
      <c r="N398" s="307">
        <v>1465800</v>
      </c>
      <c r="O398" s="307">
        <v>952770</v>
      </c>
      <c r="P398" s="307">
        <v>916125</v>
      </c>
      <c r="Q398" s="307">
        <v>879480</v>
      </c>
      <c r="R398" s="307"/>
      <c r="S398" s="307">
        <v>842834.99999999988</v>
      </c>
      <c r="T398" s="307">
        <v>806190.00000000012</v>
      </c>
    </row>
    <row r="399" spans="1:21" ht="57" customHeight="1" x14ac:dyDescent="0.25">
      <c r="A399" s="230"/>
      <c r="B399" s="234" t="s">
        <v>754</v>
      </c>
      <c r="C399" s="231" t="s">
        <v>742</v>
      </c>
      <c r="D399" s="231" t="s">
        <v>743</v>
      </c>
      <c r="E399" s="187"/>
      <c r="F399" s="231"/>
      <c r="G399" s="231"/>
      <c r="H399" s="231"/>
      <c r="I399" s="231"/>
      <c r="J399" s="231"/>
      <c r="K399" s="231"/>
      <c r="L399" s="231"/>
      <c r="M399" s="231"/>
      <c r="N399" s="116">
        <v>1465800</v>
      </c>
      <c r="O399" s="116">
        <v>952770</v>
      </c>
      <c r="P399" s="116">
        <v>916125</v>
      </c>
      <c r="Q399" s="116">
        <v>879480</v>
      </c>
      <c r="R399" s="116"/>
      <c r="S399" s="116">
        <v>842834.99999999988</v>
      </c>
      <c r="T399" s="116">
        <v>806190.00000000012</v>
      </c>
      <c r="U399" s="158"/>
    </row>
  </sheetData>
  <mergeCells count="139">
    <mergeCell ref="A227:G227"/>
    <mergeCell ref="A309:E309"/>
    <mergeCell ref="A357:E357"/>
    <mergeCell ref="B383:E383"/>
    <mergeCell ref="B384:E384"/>
    <mergeCell ref="B385:E385"/>
    <mergeCell ref="A372:E372"/>
    <mergeCell ref="B376:E376"/>
    <mergeCell ref="B377:E377"/>
    <mergeCell ref="A373:A377"/>
    <mergeCell ref="B378:E378"/>
    <mergeCell ref="B379:E379"/>
    <mergeCell ref="B380:E380"/>
    <mergeCell ref="B381:E381"/>
    <mergeCell ref="A378:A382"/>
    <mergeCell ref="B373:E373"/>
    <mergeCell ref="B382:E382"/>
    <mergeCell ref="B374:E374"/>
    <mergeCell ref="B375:E375"/>
    <mergeCell ref="A358:A360"/>
    <mergeCell ref="A310:A316"/>
    <mergeCell ref="A272:A273"/>
    <mergeCell ref="A203:E203"/>
    <mergeCell ref="A206:E206"/>
    <mergeCell ref="A210:E210"/>
    <mergeCell ref="A364:A365"/>
    <mergeCell ref="C234:E234"/>
    <mergeCell ref="C235:E235"/>
    <mergeCell ref="A338:E338"/>
    <mergeCell ref="A326:A328"/>
    <mergeCell ref="A298:A301"/>
    <mergeCell ref="A304:A306"/>
    <mergeCell ref="D295:E295"/>
    <mergeCell ref="D287:E287"/>
    <mergeCell ref="D288:E288"/>
    <mergeCell ref="A334:A337"/>
    <mergeCell ref="A329:E329"/>
    <mergeCell ref="A318:E318"/>
    <mergeCell ref="A246:A247"/>
    <mergeCell ref="A254:E254"/>
    <mergeCell ref="A291:E291"/>
    <mergeCell ref="A270:A271"/>
    <mergeCell ref="A249:A250"/>
    <mergeCell ref="A302:E302"/>
    <mergeCell ref="A307:A308"/>
    <mergeCell ref="A319:A321"/>
    <mergeCell ref="A215:E215"/>
    <mergeCell ref="A216:A219"/>
    <mergeCell ref="A240:E240"/>
    <mergeCell ref="A241:A244"/>
    <mergeCell ref="A269:E269"/>
    <mergeCell ref="A297:E297"/>
    <mergeCell ref="A286:A289"/>
    <mergeCell ref="A222:A225"/>
    <mergeCell ref="A74:E74"/>
    <mergeCell ref="C236:E236"/>
    <mergeCell ref="A233:A236"/>
    <mergeCell ref="D286:E286"/>
    <mergeCell ref="A245:G245"/>
    <mergeCell ref="A281:F281"/>
    <mergeCell ref="A282:A283"/>
    <mergeCell ref="A231:A232"/>
    <mergeCell ref="A211:A213"/>
    <mergeCell ref="A207:A209"/>
    <mergeCell ref="D294:E294"/>
    <mergeCell ref="D292:E292"/>
    <mergeCell ref="A259:G259"/>
    <mergeCell ref="A260:A263"/>
    <mergeCell ref="A252:A253"/>
    <mergeCell ref="A192:E192"/>
    <mergeCell ref="A13:D13"/>
    <mergeCell ref="A20:A22"/>
    <mergeCell ref="A26:E26"/>
    <mergeCell ref="A19:E19"/>
    <mergeCell ref="A23:E23"/>
    <mergeCell ref="A24:A25"/>
    <mergeCell ref="A155:E155"/>
    <mergeCell ref="A167:E167"/>
    <mergeCell ref="A180:E180"/>
    <mergeCell ref="A64:A66"/>
    <mergeCell ref="A77:A78"/>
    <mergeCell ref="A95:A100"/>
    <mergeCell ref="A129:A134"/>
    <mergeCell ref="A128:E128"/>
    <mergeCell ref="A136:A139"/>
    <mergeCell ref="A72:A73"/>
    <mergeCell ref="A109:A114"/>
    <mergeCell ref="A116:A121"/>
    <mergeCell ref="A145:E145"/>
    <mergeCell ref="A146:A149"/>
    <mergeCell ref="A150:A153"/>
    <mergeCell ref="C8:E9"/>
    <mergeCell ref="A30:F30"/>
    <mergeCell ref="D293:E293"/>
    <mergeCell ref="C60:E60"/>
    <mergeCell ref="C58:E58"/>
    <mergeCell ref="C61:E61"/>
    <mergeCell ref="C62:E62"/>
    <mergeCell ref="C63:E63"/>
    <mergeCell ref="A248:H248"/>
    <mergeCell ref="A141:A144"/>
    <mergeCell ref="A115:E115"/>
    <mergeCell ref="A55:A57"/>
    <mergeCell ref="A85:A89"/>
    <mergeCell ref="A90:A91"/>
    <mergeCell ref="C59:E59"/>
    <mergeCell ref="A204:A205"/>
    <mergeCell ref="A122:E122"/>
    <mergeCell ref="A108:E108"/>
    <mergeCell ref="C231:E231"/>
    <mergeCell ref="C232:E232"/>
    <mergeCell ref="A140:G140"/>
    <mergeCell ref="A221:G221"/>
    <mergeCell ref="D289:E289"/>
    <mergeCell ref="A67:Q67"/>
    <mergeCell ref="A386:E386"/>
    <mergeCell ref="A393:E393"/>
    <mergeCell ref="A156:A160"/>
    <mergeCell ref="A161:A165"/>
    <mergeCell ref="A168:A172"/>
    <mergeCell ref="A173:A177"/>
    <mergeCell ref="A181:A185"/>
    <mergeCell ref="A186:A190"/>
    <mergeCell ref="A193:A196"/>
    <mergeCell ref="A199:A202"/>
    <mergeCell ref="A347:E347"/>
    <mergeCell ref="A348:A351"/>
    <mergeCell ref="A352:A355"/>
    <mergeCell ref="A369:D369"/>
    <mergeCell ref="A322:A325"/>
    <mergeCell ref="A362:E362"/>
    <mergeCell ref="A330:A333"/>
    <mergeCell ref="A198:E198"/>
    <mergeCell ref="A292:A295"/>
    <mergeCell ref="A255:A258"/>
    <mergeCell ref="A275:E275"/>
    <mergeCell ref="A276:A279"/>
    <mergeCell ref="C233:E233"/>
    <mergeCell ref="A265:A268"/>
  </mergeCells>
  <pageMargins left="0.23622047244094491" right="0.15748031496062992" top="0.15748031496062992" bottom="0.15748031496062992" header="0.15748031496062992" footer="0.11811023622047245"/>
  <pageSetup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CorelDRAW.Graphic.14" shapeId="1026" r:id="rId4">
          <objectPr defaultSize="0" autoPict="0" r:id="rId5">
            <anchor moveWithCells="1">
              <from>
                <xdr:col>0</xdr:col>
                <xdr:colOff>209550</xdr:colOff>
                <xdr:row>0</xdr:row>
                <xdr:rowOff>123825</xdr:rowOff>
              </from>
              <to>
                <xdr:col>0</xdr:col>
                <xdr:colOff>1419225</xdr:colOff>
                <xdr:row>4</xdr:row>
                <xdr:rowOff>0</xdr:rowOff>
              </to>
            </anchor>
          </objectPr>
        </oleObject>
      </mc:Choice>
      <mc:Fallback>
        <oleObject progId="CorelDRAW.Graphic.14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8"/>
  <sheetViews>
    <sheetView workbookViewId="0">
      <selection activeCell="R7" sqref="R7"/>
    </sheetView>
  </sheetViews>
  <sheetFormatPr defaultRowHeight="15" x14ac:dyDescent="0.25"/>
  <cols>
    <col min="1" max="1" width="35" customWidth="1"/>
    <col min="2" max="2" width="7.140625" customWidth="1"/>
    <col min="3" max="3" width="6.85546875" customWidth="1"/>
    <col min="4" max="4" width="6.140625" customWidth="1"/>
    <col min="5" max="5" width="5.42578125" customWidth="1"/>
    <col min="6" max="6" width="5.28515625" customWidth="1"/>
    <col min="7" max="7" width="5.5703125" customWidth="1"/>
    <col min="8" max="8" width="10.85546875" style="28" customWidth="1"/>
    <col min="9" max="9" width="9.140625" customWidth="1"/>
    <col min="10" max="10" width="9.7109375" customWidth="1"/>
    <col min="11" max="11" width="9.140625" customWidth="1"/>
    <col min="12" max="12" width="9.42578125" customWidth="1"/>
    <col min="13" max="13" width="9.7109375" customWidth="1"/>
    <col min="14" max="14" width="9.28515625" customWidth="1"/>
    <col min="15" max="15" width="9.85546875" customWidth="1"/>
    <col min="16" max="16" width="8.42578125" customWidth="1"/>
  </cols>
  <sheetData>
    <row r="1" spans="1:16" ht="23.25" x14ac:dyDescent="0.35">
      <c r="A1" s="398" t="s">
        <v>280</v>
      </c>
      <c r="B1" s="398"/>
      <c r="C1" s="398"/>
      <c r="D1" s="398"/>
      <c r="E1" s="398"/>
      <c r="F1" s="35"/>
      <c r="G1" s="399">
        <v>43191</v>
      </c>
      <c r="H1" s="399"/>
      <c r="I1" s="399"/>
    </row>
    <row r="2" spans="1:16" ht="51" x14ac:dyDescent="0.25">
      <c r="A2" s="8" t="s">
        <v>245</v>
      </c>
      <c r="B2" s="10" t="s">
        <v>270</v>
      </c>
      <c r="C2" s="10" t="s">
        <v>270</v>
      </c>
      <c r="D2" s="10" t="s">
        <v>270</v>
      </c>
      <c r="E2" s="10" t="s">
        <v>246</v>
      </c>
      <c r="F2" s="10" t="s">
        <v>247</v>
      </c>
      <c r="G2" s="10" t="s">
        <v>248</v>
      </c>
      <c r="H2" s="29" t="s">
        <v>271</v>
      </c>
      <c r="I2" s="41" t="s">
        <v>273</v>
      </c>
      <c r="J2" s="21" t="s">
        <v>272</v>
      </c>
      <c r="K2" s="21" t="s">
        <v>274</v>
      </c>
      <c r="L2" s="21" t="s">
        <v>275</v>
      </c>
      <c r="M2" s="21" t="s">
        <v>276</v>
      </c>
      <c r="N2" s="21" t="s">
        <v>277</v>
      </c>
      <c r="O2" s="21" t="s">
        <v>278</v>
      </c>
      <c r="P2" s="21" t="s">
        <v>279</v>
      </c>
    </row>
    <row r="3" spans="1:16" ht="15.75" x14ac:dyDescent="0.25">
      <c r="A3" s="8" t="s">
        <v>398</v>
      </c>
      <c r="B3" s="10">
        <v>20</v>
      </c>
      <c r="C3" s="10">
        <v>26</v>
      </c>
      <c r="D3" s="10"/>
      <c r="E3" s="10">
        <v>0</v>
      </c>
      <c r="F3" s="10">
        <v>0</v>
      </c>
      <c r="G3" s="10">
        <v>0</v>
      </c>
      <c r="H3" s="36">
        <v>40.799999999999997</v>
      </c>
      <c r="I3" s="41"/>
      <c r="J3" s="21"/>
      <c r="K3" s="21"/>
      <c r="L3" s="21"/>
      <c r="M3" s="21"/>
      <c r="N3" s="21"/>
      <c r="O3" s="21"/>
      <c r="P3" s="21"/>
    </row>
    <row r="4" spans="1:16" ht="15.75" x14ac:dyDescent="0.25">
      <c r="A4" s="8" t="s">
        <v>432</v>
      </c>
      <c r="B4" s="10">
        <v>20</v>
      </c>
      <c r="C4" s="10">
        <v>24</v>
      </c>
      <c r="D4" s="10">
        <v>12</v>
      </c>
      <c r="E4" s="10"/>
      <c r="F4" s="10"/>
      <c r="G4" s="10"/>
      <c r="H4" s="36">
        <v>46.4</v>
      </c>
      <c r="I4" s="41"/>
      <c r="J4" s="21"/>
      <c r="K4" s="21"/>
      <c r="L4" s="21"/>
      <c r="M4" s="21"/>
      <c r="N4" s="21"/>
      <c r="O4" s="21"/>
      <c r="P4" s="21"/>
    </row>
    <row r="5" spans="1:16" ht="15.75" x14ac:dyDescent="0.25">
      <c r="A5" s="8" t="s">
        <v>433</v>
      </c>
      <c r="B5" s="10">
        <v>20</v>
      </c>
      <c r="C5" s="10">
        <v>24</v>
      </c>
      <c r="D5" s="10">
        <v>12</v>
      </c>
      <c r="E5" s="10"/>
      <c r="F5" s="10"/>
      <c r="G5" s="10"/>
      <c r="H5" s="36">
        <v>46.4</v>
      </c>
      <c r="I5" s="41"/>
      <c r="J5" s="21"/>
      <c r="K5" s="21"/>
      <c r="L5" s="21"/>
      <c r="M5" s="21"/>
      <c r="N5" s="21"/>
      <c r="O5" s="21"/>
      <c r="P5" s="21"/>
    </row>
    <row r="6" spans="1:16" ht="15.75" x14ac:dyDescent="0.25">
      <c r="A6" s="48" t="s">
        <v>283</v>
      </c>
      <c r="B6" s="1">
        <v>0</v>
      </c>
      <c r="C6" s="1"/>
      <c r="D6" s="1"/>
      <c r="E6" s="1">
        <v>37</v>
      </c>
      <c r="F6" s="1">
        <v>63</v>
      </c>
      <c r="G6" s="1">
        <v>100</v>
      </c>
      <c r="H6" s="36">
        <f>100-(100*E6/G6)</f>
        <v>63</v>
      </c>
      <c r="I6" s="40">
        <f>H6-15</f>
        <v>48</v>
      </c>
      <c r="J6" s="40">
        <f>H6-11</f>
        <v>52</v>
      </c>
      <c r="K6" s="40">
        <f>H6-9</f>
        <v>54</v>
      </c>
      <c r="L6" s="40">
        <f>H6-7</f>
        <v>56</v>
      </c>
      <c r="M6" s="40">
        <f>H6-6</f>
        <v>57</v>
      </c>
      <c r="N6" s="40">
        <f>H6-5</f>
        <v>58</v>
      </c>
      <c r="O6" s="40">
        <f>H6-3</f>
        <v>60</v>
      </c>
      <c r="P6" s="40">
        <f>H6-2</f>
        <v>61</v>
      </c>
    </row>
    <row r="7" spans="1:16" ht="15.75" x14ac:dyDescent="0.25">
      <c r="A7" s="48" t="s">
        <v>283</v>
      </c>
      <c r="B7" s="1"/>
      <c r="C7" s="1"/>
      <c r="D7" s="1"/>
      <c r="E7" s="1">
        <v>37</v>
      </c>
      <c r="F7" s="1">
        <v>63</v>
      </c>
      <c r="G7" s="1">
        <v>100</v>
      </c>
      <c r="H7" s="36">
        <f>100-(100*E7/G7)</f>
        <v>63</v>
      </c>
      <c r="I7" s="40">
        <f>H7-15</f>
        <v>48</v>
      </c>
      <c r="J7" s="40">
        <f>H7-11</f>
        <v>52</v>
      </c>
      <c r="K7" s="40">
        <f t="shared" ref="K7:K41" si="0">H7-9</f>
        <v>54</v>
      </c>
      <c r="L7" s="40">
        <f t="shared" ref="L7:L41" si="1">H7-7</f>
        <v>56</v>
      </c>
      <c r="M7" s="40">
        <f t="shared" ref="M7:M41" si="2">H7-6</f>
        <v>57</v>
      </c>
      <c r="N7" s="40">
        <f t="shared" ref="N7:N41" si="3">H7-4</f>
        <v>59</v>
      </c>
      <c r="O7" s="40">
        <f t="shared" ref="O7:O41" si="4">H7-3</f>
        <v>60</v>
      </c>
      <c r="P7" s="40">
        <f t="shared" ref="P7:P41" si="5">H7-2</f>
        <v>61</v>
      </c>
    </row>
    <row r="8" spans="1:16" ht="15.75" x14ac:dyDescent="0.25">
      <c r="A8" s="4" t="s">
        <v>249</v>
      </c>
      <c r="B8" s="1">
        <v>0</v>
      </c>
      <c r="C8" s="1"/>
      <c r="D8" s="1"/>
      <c r="E8" s="1">
        <v>34</v>
      </c>
      <c r="F8" s="1">
        <v>66</v>
      </c>
      <c r="G8" s="1">
        <v>100</v>
      </c>
      <c r="H8" s="36">
        <f>100-(100*E8/G8)</f>
        <v>66</v>
      </c>
      <c r="I8" s="40">
        <f t="shared" ref="I8:I41" si="6">H8-15</f>
        <v>51</v>
      </c>
      <c r="J8" s="40">
        <f t="shared" ref="J8:J41" si="7">H8-11</f>
        <v>55</v>
      </c>
      <c r="K8" s="40">
        <f t="shared" si="0"/>
        <v>57</v>
      </c>
      <c r="L8" s="40">
        <f t="shared" si="1"/>
        <v>59</v>
      </c>
      <c r="M8" s="40">
        <f t="shared" si="2"/>
        <v>60</v>
      </c>
      <c r="N8" s="40">
        <f t="shared" si="3"/>
        <v>62</v>
      </c>
      <c r="O8" s="40">
        <f t="shared" si="4"/>
        <v>63</v>
      </c>
      <c r="P8" s="40">
        <f t="shared" si="5"/>
        <v>64</v>
      </c>
    </row>
    <row r="9" spans="1:16" ht="15.75" x14ac:dyDescent="0.25">
      <c r="A9" s="4" t="s">
        <v>249</v>
      </c>
      <c r="B9" s="1"/>
      <c r="C9" s="1"/>
      <c r="D9" s="1"/>
      <c r="E9" s="1">
        <v>34</v>
      </c>
      <c r="F9" s="1">
        <v>66</v>
      </c>
      <c r="G9" s="1">
        <v>100</v>
      </c>
      <c r="H9" s="36">
        <f t="shared" ref="H9:H55" si="8">100-(100*E9/G9)</f>
        <v>66</v>
      </c>
      <c r="I9" s="40">
        <f t="shared" si="6"/>
        <v>51</v>
      </c>
      <c r="J9" s="40">
        <f t="shared" si="7"/>
        <v>55</v>
      </c>
      <c r="K9" s="40">
        <f t="shared" si="0"/>
        <v>57</v>
      </c>
      <c r="L9" s="40">
        <f t="shared" si="1"/>
        <v>59</v>
      </c>
      <c r="M9" s="40">
        <f t="shared" si="2"/>
        <v>60</v>
      </c>
      <c r="N9" s="40">
        <f t="shared" si="3"/>
        <v>62</v>
      </c>
      <c r="O9" s="40">
        <f t="shared" si="4"/>
        <v>63</v>
      </c>
      <c r="P9" s="40">
        <f t="shared" si="5"/>
        <v>64</v>
      </c>
    </row>
    <row r="10" spans="1:16" ht="15.75" x14ac:dyDescent="0.25">
      <c r="A10" s="48" t="s">
        <v>281</v>
      </c>
      <c r="B10" s="1"/>
      <c r="C10" s="1"/>
      <c r="D10" s="1"/>
      <c r="E10" s="1">
        <v>31</v>
      </c>
      <c r="F10" s="1">
        <v>69</v>
      </c>
      <c r="G10" s="1">
        <v>100</v>
      </c>
      <c r="H10" s="36">
        <f t="shared" si="8"/>
        <v>69</v>
      </c>
      <c r="I10" s="40">
        <f t="shared" si="6"/>
        <v>54</v>
      </c>
      <c r="J10" s="40">
        <f t="shared" si="7"/>
        <v>58</v>
      </c>
      <c r="K10" s="40">
        <f t="shared" si="0"/>
        <v>60</v>
      </c>
      <c r="L10" s="40">
        <f t="shared" si="1"/>
        <v>62</v>
      </c>
      <c r="M10" s="40">
        <f t="shared" si="2"/>
        <v>63</v>
      </c>
      <c r="N10" s="40">
        <f t="shared" si="3"/>
        <v>65</v>
      </c>
      <c r="O10" s="40">
        <f t="shared" si="4"/>
        <v>66</v>
      </c>
      <c r="P10" s="40">
        <f t="shared" si="5"/>
        <v>67</v>
      </c>
    </row>
    <row r="11" spans="1:16" ht="15.75" x14ac:dyDescent="0.25">
      <c r="A11" s="48" t="s">
        <v>281</v>
      </c>
      <c r="B11" s="1"/>
      <c r="C11" s="1"/>
      <c r="D11" s="1"/>
      <c r="E11" s="1">
        <v>31</v>
      </c>
      <c r="F11" s="1">
        <v>69</v>
      </c>
      <c r="G11" s="1">
        <v>100</v>
      </c>
      <c r="H11" s="36">
        <f t="shared" si="8"/>
        <v>69</v>
      </c>
      <c r="I11" s="40">
        <f t="shared" si="6"/>
        <v>54</v>
      </c>
      <c r="J11" s="40">
        <f t="shared" si="7"/>
        <v>58</v>
      </c>
      <c r="K11" s="40">
        <f t="shared" si="0"/>
        <v>60</v>
      </c>
      <c r="L11" s="40">
        <f t="shared" si="1"/>
        <v>62</v>
      </c>
      <c r="M11" s="40">
        <f t="shared" si="2"/>
        <v>63</v>
      </c>
      <c r="N11" s="40">
        <f t="shared" si="3"/>
        <v>65</v>
      </c>
      <c r="O11" s="40">
        <f t="shared" si="4"/>
        <v>66</v>
      </c>
      <c r="P11" s="40">
        <f t="shared" si="5"/>
        <v>67</v>
      </c>
    </row>
    <row r="12" spans="1:16" ht="15.75" x14ac:dyDescent="0.25">
      <c r="A12" s="4" t="s">
        <v>282</v>
      </c>
      <c r="B12" s="1"/>
      <c r="C12" s="1"/>
      <c r="D12" s="1"/>
      <c r="E12" s="1">
        <v>28</v>
      </c>
      <c r="F12" s="1">
        <v>52</v>
      </c>
      <c r="G12" s="1">
        <v>80</v>
      </c>
      <c r="H12" s="36">
        <f t="shared" si="8"/>
        <v>65</v>
      </c>
      <c r="I12" s="40">
        <f t="shared" si="6"/>
        <v>50</v>
      </c>
      <c r="J12" s="40">
        <f t="shared" si="7"/>
        <v>54</v>
      </c>
      <c r="K12" s="40">
        <f t="shared" si="0"/>
        <v>56</v>
      </c>
      <c r="L12" s="40">
        <f t="shared" si="1"/>
        <v>58</v>
      </c>
      <c r="M12" s="40">
        <f t="shared" si="2"/>
        <v>59</v>
      </c>
      <c r="N12" s="40">
        <f t="shared" si="3"/>
        <v>61</v>
      </c>
      <c r="O12" s="40">
        <f t="shared" si="4"/>
        <v>62</v>
      </c>
      <c r="P12" s="40">
        <f t="shared" si="5"/>
        <v>63</v>
      </c>
    </row>
    <row r="13" spans="1:16" ht="15.75" x14ac:dyDescent="0.25">
      <c r="A13" s="4" t="s">
        <v>282</v>
      </c>
      <c r="B13" s="1"/>
      <c r="C13" s="1"/>
      <c r="D13" s="1"/>
      <c r="E13" s="1">
        <v>28</v>
      </c>
      <c r="F13" s="1">
        <v>52</v>
      </c>
      <c r="G13" s="1">
        <v>80</v>
      </c>
      <c r="H13" s="36">
        <f t="shared" si="8"/>
        <v>65</v>
      </c>
      <c r="I13" s="40">
        <f t="shared" si="6"/>
        <v>50</v>
      </c>
      <c r="J13" s="40">
        <f t="shared" si="7"/>
        <v>54</v>
      </c>
      <c r="K13" s="40">
        <f t="shared" si="0"/>
        <v>56</v>
      </c>
      <c r="L13" s="40">
        <f t="shared" si="1"/>
        <v>58</v>
      </c>
      <c r="M13" s="40">
        <f t="shared" si="2"/>
        <v>59</v>
      </c>
      <c r="N13" s="40">
        <f t="shared" si="3"/>
        <v>61</v>
      </c>
      <c r="O13" s="40">
        <f t="shared" si="4"/>
        <v>62</v>
      </c>
      <c r="P13" s="40">
        <f t="shared" si="5"/>
        <v>63</v>
      </c>
    </row>
    <row r="14" spans="1:16" ht="15.75" x14ac:dyDescent="0.25">
      <c r="A14" s="48" t="s">
        <v>286</v>
      </c>
      <c r="B14" s="1"/>
      <c r="C14" s="1"/>
      <c r="D14" s="1"/>
      <c r="E14" s="1">
        <v>46</v>
      </c>
      <c r="F14" s="1">
        <v>54</v>
      </c>
      <c r="G14" s="1">
        <v>100</v>
      </c>
      <c r="H14" s="36">
        <f t="shared" si="8"/>
        <v>54</v>
      </c>
      <c r="I14" s="40">
        <f t="shared" si="6"/>
        <v>39</v>
      </c>
      <c r="J14" s="40">
        <f t="shared" si="7"/>
        <v>43</v>
      </c>
      <c r="K14" s="40">
        <f t="shared" si="0"/>
        <v>45</v>
      </c>
      <c r="L14" s="40">
        <f t="shared" si="1"/>
        <v>47</v>
      </c>
      <c r="M14" s="40">
        <f t="shared" si="2"/>
        <v>48</v>
      </c>
      <c r="N14" s="40">
        <f t="shared" si="3"/>
        <v>50</v>
      </c>
      <c r="O14" s="40">
        <f t="shared" si="4"/>
        <v>51</v>
      </c>
      <c r="P14" s="40">
        <f t="shared" si="5"/>
        <v>52</v>
      </c>
    </row>
    <row r="15" spans="1:16" ht="15.75" x14ac:dyDescent="0.25">
      <c r="A15" s="48" t="s">
        <v>286</v>
      </c>
      <c r="B15" s="1"/>
      <c r="C15" s="1"/>
      <c r="D15" s="1"/>
      <c r="E15" s="1">
        <v>46</v>
      </c>
      <c r="F15" s="1">
        <v>54</v>
      </c>
      <c r="G15" s="1">
        <v>100</v>
      </c>
      <c r="H15" s="36">
        <f t="shared" si="8"/>
        <v>54</v>
      </c>
      <c r="I15" s="40">
        <f t="shared" si="6"/>
        <v>39</v>
      </c>
      <c r="J15" s="40">
        <f t="shared" si="7"/>
        <v>43</v>
      </c>
      <c r="K15" s="40">
        <f t="shared" si="0"/>
        <v>45</v>
      </c>
      <c r="L15" s="40">
        <f t="shared" si="1"/>
        <v>47</v>
      </c>
      <c r="M15" s="40">
        <f t="shared" si="2"/>
        <v>48</v>
      </c>
      <c r="N15" s="40">
        <f t="shared" si="3"/>
        <v>50</v>
      </c>
      <c r="O15" s="40">
        <f t="shared" si="4"/>
        <v>51</v>
      </c>
      <c r="P15" s="40">
        <f t="shared" si="5"/>
        <v>52</v>
      </c>
    </row>
    <row r="16" spans="1:16" ht="15.75" x14ac:dyDescent="0.25">
      <c r="A16" s="4" t="s">
        <v>250</v>
      </c>
      <c r="B16" s="1"/>
      <c r="C16" s="1"/>
      <c r="D16" s="1"/>
      <c r="E16" s="1">
        <v>17</v>
      </c>
      <c r="F16" s="1">
        <v>23</v>
      </c>
      <c r="G16" s="1">
        <v>40</v>
      </c>
      <c r="H16" s="36">
        <f t="shared" si="8"/>
        <v>57.5</v>
      </c>
      <c r="I16" s="40">
        <f t="shared" si="6"/>
        <v>42.5</v>
      </c>
      <c r="J16" s="40">
        <f t="shared" si="7"/>
        <v>46.5</v>
      </c>
      <c r="K16" s="40">
        <f t="shared" si="0"/>
        <v>48.5</v>
      </c>
      <c r="L16" s="40">
        <f t="shared" si="1"/>
        <v>50.5</v>
      </c>
      <c r="M16" s="40">
        <f t="shared" si="2"/>
        <v>51.5</v>
      </c>
      <c r="N16" s="40">
        <f t="shared" si="3"/>
        <v>53.5</v>
      </c>
      <c r="O16" s="40">
        <f t="shared" si="4"/>
        <v>54.5</v>
      </c>
      <c r="P16" s="40">
        <f t="shared" si="5"/>
        <v>55.5</v>
      </c>
    </row>
    <row r="17" spans="1:16" ht="15.75" x14ac:dyDescent="0.25">
      <c r="A17" s="4" t="s">
        <v>250</v>
      </c>
      <c r="B17" s="1"/>
      <c r="C17" s="1"/>
      <c r="D17" s="1"/>
      <c r="E17" s="1">
        <v>17</v>
      </c>
      <c r="F17" s="1">
        <v>23</v>
      </c>
      <c r="G17" s="1">
        <v>40</v>
      </c>
      <c r="H17" s="36">
        <f t="shared" si="8"/>
        <v>57.5</v>
      </c>
      <c r="I17" s="40">
        <f t="shared" si="6"/>
        <v>42.5</v>
      </c>
      <c r="J17" s="40">
        <f t="shared" si="7"/>
        <v>46.5</v>
      </c>
      <c r="K17" s="40">
        <f t="shared" si="0"/>
        <v>48.5</v>
      </c>
      <c r="L17" s="40">
        <f t="shared" si="1"/>
        <v>50.5</v>
      </c>
      <c r="M17" s="40">
        <f t="shared" si="2"/>
        <v>51.5</v>
      </c>
      <c r="N17" s="40">
        <f t="shared" si="3"/>
        <v>53.5</v>
      </c>
      <c r="O17" s="40">
        <f t="shared" si="4"/>
        <v>54.5</v>
      </c>
      <c r="P17" s="40">
        <f t="shared" si="5"/>
        <v>55.5</v>
      </c>
    </row>
    <row r="18" spans="1:16" ht="15.75" x14ac:dyDescent="0.25">
      <c r="A18" s="48" t="s">
        <v>287</v>
      </c>
      <c r="B18" s="1"/>
      <c r="C18" s="1"/>
      <c r="D18" s="1"/>
      <c r="E18" s="1">
        <v>17</v>
      </c>
      <c r="F18" s="1">
        <v>23</v>
      </c>
      <c r="G18" s="1">
        <v>40</v>
      </c>
      <c r="H18" s="36">
        <f t="shared" si="8"/>
        <v>57.5</v>
      </c>
      <c r="I18" s="40">
        <f t="shared" si="6"/>
        <v>42.5</v>
      </c>
      <c r="J18" s="40">
        <f t="shared" si="7"/>
        <v>46.5</v>
      </c>
      <c r="K18" s="40">
        <f t="shared" si="0"/>
        <v>48.5</v>
      </c>
      <c r="L18" s="40">
        <f t="shared" si="1"/>
        <v>50.5</v>
      </c>
      <c r="M18" s="40">
        <f t="shared" si="2"/>
        <v>51.5</v>
      </c>
      <c r="N18" s="40">
        <f t="shared" si="3"/>
        <v>53.5</v>
      </c>
      <c r="O18" s="40">
        <f t="shared" si="4"/>
        <v>54.5</v>
      </c>
      <c r="P18" s="40">
        <f t="shared" si="5"/>
        <v>55.5</v>
      </c>
    </row>
    <row r="19" spans="1:16" ht="15.75" x14ac:dyDescent="0.25">
      <c r="A19" s="48" t="s">
        <v>287</v>
      </c>
      <c r="B19" s="1"/>
      <c r="C19" s="1"/>
      <c r="D19" s="1"/>
      <c r="E19" s="1">
        <v>17</v>
      </c>
      <c r="F19" s="1">
        <v>23</v>
      </c>
      <c r="G19" s="1">
        <v>40</v>
      </c>
      <c r="H19" s="36">
        <f t="shared" si="8"/>
        <v>57.5</v>
      </c>
      <c r="I19" s="40">
        <f t="shared" si="6"/>
        <v>42.5</v>
      </c>
      <c r="J19" s="40">
        <f t="shared" si="7"/>
        <v>46.5</v>
      </c>
      <c r="K19" s="40">
        <f t="shared" si="0"/>
        <v>48.5</v>
      </c>
      <c r="L19" s="40">
        <f t="shared" si="1"/>
        <v>50.5</v>
      </c>
      <c r="M19" s="40">
        <f t="shared" si="2"/>
        <v>51.5</v>
      </c>
      <c r="N19" s="40">
        <f t="shared" si="3"/>
        <v>53.5</v>
      </c>
      <c r="O19" s="40">
        <f t="shared" si="4"/>
        <v>54.5</v>
      </c>
      <c r="P19" s="40">
        <f t="shared" si="5"/>
        <v>55.5</v>
      </c>
    </row>
    <row r="20" spans="1:16" ht="15.75" x14ac:dyDescent="0.25">
      <c r="A20" s="4" t="s">
        <v>251</v>
      </c>
      <c r="B20" s="1"/>
      <c r="C20" s="1"/>
      <c r="D20" s="1"/>
      <c r="E20" s="1">
        <v>7</v>
      </c>
      <c r="F20" s="1">
        <v>8</v>
      </c>
      <c r="G20" s="1">
        <v>15</v>
      </c>
      <c r="H20" s="36">
        <f t="shared" si="8"/>
        <v>53.333333333333336</v>
      </c>
      <c r="I20" s="40">
        <f t="shared" si="6"/>
        <v>38.333333333333336</v>
      </c>
      <c r="J20" s="40">
        <f t="shared" si="7"/>
        <v>42.333333333333336</v>
      </c>
      <c r="K20" s="40">
        <f t="shared" si="0"/>
        <v>44.333333333333336</v>
      </c>
      <c r="L20" s="40">
        <f t="shared" si="1"/>
        <v>46.333333333333336</v>
      </c>
      <c r="M20" s="40">
        <f t="shared" si="2"/>
        <v>47.333333333333336</v>
      </c>
      <c r="N20" s="40">
        <f t="shared" si="3"/>
        <v>49.333333333333336</v>
      </c>
      <c r="O20" s="40">
        <f t="shared" si="4"/>
        <v>50.333333333333336</v>
      </c>
      <c r="P20" s="40">
        <f t="shared" si="5"/>
        <v>51.333333333333336</v>
      </c>
    </row>
    <row r="21" spans="1:16" ht="15.75" x14ac:dyDescent="0.25">
      <c r="A21" s="4" t="s">
        <v>251</v>
      </c>
      <c r="B21" s="1"/>
      <c r="C21" s="1"/>
      <c r="D21" s="1"/>
      <c r="E21" s="1">
        <v>18</v>
      </c>
      <c r="F21" s="1">
        <v>22</v>
      </c>
      <c r="G21" s="1">
        <v>40</v>
      </c>
      <c r="H21" s="36">
        <f t="shared" si="8"/>
        <v>55</v>
      </c>
      <c r="I21" s="40">
        <f t="shared" si="6"/>
        <v>40</v>
      </c>
      <c r="J21" s="40">
        <f t="shared" si="7"/>
        <v>44</v>
      </c>
      <c r="K21" s="40">
        <f t="shared" si="0"/>
        <v>46</v>
      </c>
      <c r="L21" s="40">
        <f t="shared" si="1"/>
        <v>48</v>
      </c>
      <c r="M21" s="40">
        <f t="shared" si="2"/>
        <v>49</v>
      </c>
      <c r="N21" s="40">
        <f t="shared" si="3"/>
        <v>51</v>
      </c>
      <c r="O21" s="40">
        <f t="shared" si="4"/>
        <v>52</v>
      </c>
      <c r="P21" s="40">
        <f t="shared" si="5"/>
        <v>53</v>
      </c>
    </row>
    <row r="22" spans="1:16" ht="15.75" x14ac:dyDescent="0.25">
      <c r="A22" s="48" t="s">
        <v>284</v>
      </c>
      <c r="B22" s="1"/>
      <c r="C22" s="1"/>
      <c r="D22" s="1"/>
      <c r="E22" s="1">
        <v>6</v>
      </c>
      <c r="F22" s="1">
        <v>6</v>
      </c>
      <c r="G22" s="1">
        <v>13</v>
      </c>
      <c r="H22" s="36">
        <f t="shared" si="8"/>
        <v>53.846153846153847</v>
      </c>
      <c r="I22" s="40">
        <f t="shared" si="6"/>
        <v>38.846153846153847</v>
      </c>
      <c r="J22" s="40">
        <f t="shared" si="7"/>
        <v>42.846153846153847</v>
      </c>
      <c r="K22" s="40">
        <f t="shared" si="0"/>
        <v>44.846153846153847</v>
      </c>
      <c r="L22" s="40">
        <f t="shared" si="1"/>
        <v>46.846153846153847</v>
      </c>
      <c r="M22" s="40">
        <f t="shared" si="2"/>
        <v>47.846153846153847</v>
      </c>
      <c r="N22" s="40">
        <f t="shared" si="3"/>
        <v>49.846153846153847</v>
      </c>
      <c r="O22" s="40">
        <f t="shared" si="4"/>
        <v>50.846153846153847</v>
      </c>
      <c r="P22" s="40">
        <f t="shared" si="5"/>
        <v>51.846153846153847</v>
      </c>
    </row>
    <row r="23" spans="1:16" ht="15.75" x14ac:dyDescent="0.25">
      <c r="A23" s="48" t="s">
        <v>284</v>
      </c>
      <c r="B23" s="1"/>
      <c r="C23" s="1"/>
      <c r="D23" s="1"/>
      <c r="E23" s="1">
        <v>20</v>
      </c>
      <c r="F23" s="1">
        <v>23</v>
      </c>
      <c r="G23" s="1">
        <v>43</v>
      </c>
      <c r="H23" s="36">
        <f t="shared" si="8"/>
        <v>53.488372093023258</v>
      </c>
      <c r="I23" s="40">
        <f t="shared" si="6"/>
        <v>38.488372093023258</v>
      </c>
      <c r="J23" s="40">
        <f t="shared" si="7"/>
        <v>42.488372093023258</v>
      </c>
      <c r="K23" s="40">
        <f t="shared" si="0"/>
        <v>44.488372093023258</v>
      </c>
      <c r="L23" s="40">
        <f t="shared" si="1"/>
        <v>46.488372093023258</v>
      </c>
      <c r="M23" s="40">
        <f t="shared" si="2"/>
        <v>47.488372093023258</v>
      </c>
      <c r="N23" s="40">
        <f t="shared" si="3"/>
        <v>49.488372093023258</v>
      </c>
      <c r="O23" s="40">
        <f t="shared" si="4"/>
        <v>50.488372093023258</v>
      </c>
      <c r="P23" s="40">
        <f t="shared" si="5"/>
        <v>51.488372093023258</v>
      </c>
    </row>
    <row r="24" spans="1:16" ht="15.75" x14ac:dyDescent="0.25">
      <c r="A24" s="4" t="s">
        <v>285</v>
      </c>
      <c r="B24" s="1"/>
      <c r="C24" s="1"/>
      <c r="D24" s="1"/>
      <c r="E24" s="1">
        <v>7</v>
      </c>
      <c r="F24" s="1">
        <v>6</v>
      </c>
      <c r="G24" s="1">
        <v>13</v>
      </c>
      <c r="H24" s="36">
        <f t="shared" si="8"/>
        <v>46.153846153846153</v>
      </c>
      <c r="I24" s="40">
        <f t="shared" si="6"/>
        <v>31.153846153846153</v>
      </c>
      <c r="J24" s="40">
        <f t="shared" si="7"/>
        <v>35.153846153846153</v>
      </c>
      <c r="K24" s="40">
        <f t="shared" si="0"/>
        <v>37.153846153846153</v>
      </c>
      <c r="L24" s="40">
        <f t="shared" si="1"/>
        <v>39.153846153846153</v>
      </c>
      <c r="M24" s="40">
        <f t="shared" si="2"/>
        <v>40.153846153846153</v>
      </c>
      <c r="N24" s="40">
        <f t="shared" si="3"/>
        <v>42.153846153846153</v>
      </c>
      <c r="O24" s="40">
        <f t="shared" si="4"/>
        <v>43.153846153846153</v>
      </c>
      <c r="P24" s="40">
        <f t="shared" si="5"/>
        <v>44.153846153846153</v>
      </c>
    </row>
    <row r="25" spans="1:16" ht="15.75" x14ac:dyDescent="0.25">
      <c r="A25" s="4" t="s">
        <v>285</v>
      </c>
      <c r="B25" s="1"/>
      <c r="C25" s="1"/>
      <c r="D25" s="1"/>
      <c r="E25" s="1">
        <v>20</v>
      </c>
      <c r="F25" s="1">
        <v>20</v>
      </c>
      <c r="G25" s="1">
        <v>40</v>
      </c>
      <c r="H25" s="36">
        <f t="shared" si="8"/>
        <v>50</v>
      </c>
      <c r="I25" s="40">
        <f t="shared" si="6"/>
        <v>35</v>
      </c>
      <c r="J25" s="40">
        <f t="shared" si="7"/>
        <v>39</v>
      </c>
      <c r="K25" s="40">
        <f t="shared" si="0"/>
        <v>41</v>
      </c>
      <c r="L25" s="40">
        <f t="shared" si="1"/>
        <v>43</v>
      </c>
      <c r="M25" s="40">
        <f t="shared" si="2"/>
        <v>44</v>
      </c>
      <c r="N25" s="40">
        <f t="shared" si="3"/>
        <v>46</v>
      </c>
      <c r="O25" s="40">
        <f t="shared" si="4"/>
        <v>47</v>
      </c>
      <c r="P25" s="40">
        <f t="shared" si="5"/>
        <v>48</v>
      </c>
    </row>
    <row r="26" spans="1:16" ht="15.75" x14ac:dyDescent="0.25">
      <c r="A26" s="48" t="s">
        <v>252</v>
      </c>
      <c r="B26" s="1"/>
      <c r="C26" s="1"/>
      <c r="D26" s="1"/>
      <c r="E26" s="1">
        <v>5</v>
      </c>
      <c r="F26" s="1">
        <v>4</v>
      </c>
      <c r="G26" s="1">
        <v>9</v>
      </c>
      <c r="H26" s="36">
        <f t="shared" si="8"/>
        <v>44.444444444444443</v>
      </c>
      <c r="I26" s="40">
        <f t="shared" si="6"/>
        <v>29.444444444444443</v>
      </c>
      <c r="J26" s="40">
        <f t="shared" si="7"/>
        <v>33.444444444444443</v>
      </c>
      <c r="K26" s="40">
        <f t="shared" si="0"/>
        <v>35.444444444444443</v>
      </c>
      <c r="L26" s="40">
        <f t="shared" si="1"/>
        <v>37.444444444444443</v>
      </c>
      <c r="M26" s="40">
        <f t="shared" si="2"/>
        <v>38.444444444444443</v>
      </c>
      <c r="N26" s="40">
        <f t="shared" si="3"/>
        <v>40.444444444444443</v>
      </c>
      <c r="O26" s="40">
        <f t="shared" si="4"/>
        <v>41.444444444444443</v>
      </c>
      <c r="P26" s="40">
        <f t="shared" si="5"/>
        <v>42.444444444444443</v>
      </c>
    </row>
    <row r="27" spans="1:16" ht="15.75" x14ac:dyDescent="0.25">
      <c r="A27" s="48" t="s">
        <v>252</v>
      </c>
      <c r="B27" s="1"/>
      <c r="C27" s="1"/>
      <c r="D27" s="1"/>
      <c r="E27" s="1">
        <v>12</v>
      </c>
      <c r="F27" s="1">
        <v>12</v>
      </c>
      <c r="G27" s="1">
        <v>24</v>
      </c>
      <c r="H27" s="36">
        <f t="shared" si="8"/>
        <v>50</v>
      </c>
      <c r="I27" s="40">
        <f t="shared" si="6"/>
        <v>35</v>
      </c>
      <c r="J27" s="40">
        <f t="shared" si="7"/>
        <v>39</v>
      </c>
      <c r="K27" s="40">
        <f t="shared" si="0"/>
        <v>41</v>
      </c>
      <c r="L27" s="40">
        <f t="shared" si="1"/>
        <v>43</v>
      </c>
      <c r="M27" s="40">
        <f t="shared" si="2"/>
        <v>44</v>
      </c>
      <c r="N27" s="40">
        <f t="shared" si="3"/>
        <v>46</v>
      </c>
      <c r="O27" s="40">
        <f t="shared" si="4"/>
        <v>47</v>
      </c>
      <c r="P27" s="40">
        <f t="shared" si="5"/>
        <v>48</v>
      </c>
    </row>
    <row r="28" spans="1:16" ht="15.75" x14ac:dyDescent="0.25">
      <c r="A28" s="4" t="s">
        <v>253</v>
      </c>
      <c r="B28" s="37">
        <v>20</v>
      </c>
      <c r="C28" s="37">
        <v>24</v>
      </c>
      <c r="D28" s="37">
        <v>12</v>
      </c>
      <c r="E28" s="1"/>
      <c r="F28" s="1"/>
      <c r="G28" s="1"/>
      <c r="H28" s="36">
        <v>46.5</v>
      </c>
      <c r="I28" s="40">
        <f t="shared" si="6"/>
        <v>31.5</v>
      </c>
      <c r="J28" s="40">
        <f t="shared" si="7"/>
        <v>35.5</v>
      </c>
      <c r="K28" s="40">
        <f t="shared" si="0"/>
        <v>37.5</v>
      </c>
      <c r="L28" s="40">
        <f t="shared" si="1"/>
        <v>39.5</v>
      </c>
      <c r="M28" s="40">
        <f t="shared" si="2"/>
        <v>40.5</v>
      </c>
      <c r="N28" s="40">
        <f t="shared" si="3"/>
        <v>42.5</v>
      </c>
      <c r="O28" s="40">
        <f t="shared" si="4"/>
        <v>43.5</v>
      </c>
      <c r="P28" s="40">
        <f t="shared" si="5"/>
        <v>44.5</v>
      </c>
    </row>
    <row r="29" spans="1:16" ht="15.75" x14ac:dyDescent="0.25">
      <c r="A29" s="49" t="s">
        <v>254</v>
      </c>
      <c r="B29" s="1">
        <v>20</v>
      </c>
      <c r="C29" s="1">
        <v>30</v>
      </c>
      <c r="D29" s="1"/>
      <c r="E29" s="1"/>
      <c r="F29" s="1"/>
      <c r="G29" s="1"/>
      <c r="H29" s="36">
        <v>44</v>
      </c>
      <c r="I29" s="40">
        <f t="shared" si="6"/>
        <v>29</v>
      </c>
      <c r="J29" s="40">
        <f t="shared" si="7"/>
        <v>33</v>
      </c>
      <c r="K29" s="40">
        <f t="shared" si="0"/>
        <v>35</v>
      </c>
      <c r="L29" s="40">
        <f t="shared" si="1"/>
        <v>37</v>
      </c>
      <c r="M29" s="40">
        <f t="shared" si="2"/>
        <v>38</v>
      </c>
      <c r="N29" s="40">
        <f t="shared" si="3"/>
        <v>40</v>
      </c>
      <c r="O29" s="40">
        <f t="shared" si="4"/>
        <v>41</v>
      </c>
      <c r="P29" s="40">
        <f t="shared" si="5"/>
        <v>42</v>
      </c>
    </row>
    <row r="30" spans="1:16" ht="15.75" x14ac:dyDescent="0.25">
      <c r="A30" s="49" t="s">
        <v>254</v>
      </c>
      <c r="B30" s="1"/>
      <c r="C30" s="1"/>
      <c r="D30" s="1"/>
      <c r="E30" s="1">
        <v>13</v>
      </c>
      <c r="F30" s="1">
        <v>12</v>
      </c>
      <c r="G30" s="1">
        <v>25</v>
      </c>
      <c r="H30" s="36">
        <f t="shared" si="8"/>
        <v>48</v>
      </c>
      <c r="I30" s="40">
        <f t="shared" si="6"/>
        <v>33</v>
      </c>
      <c r="J30" s="40">
        <f t="shared" si="7"/>
        <v>37</v>
      </c>
      <c r="K30" s="40">
        <f t="shared" si="0"/>
        <v>39</v>
      </c>
      <c r="L30" s="40">
        <f t="shared" si="1"/>
        <v>41</v>
      </c>
      <c r="M30" s="40">
        <f t="shared" si="2"/>
        <v>42</v>
      </c>
      <c r="N30" s="40">
        <f t="shared" si="3"/>
        <v>44</v>
      </c>
      <c r="O30" s="40">
        <f t="shared" si="4"/>
        <v>45</v>
      </c>
      <c r="P30" s="40">
        <f t="shared" si="5"/>
        <v>46</v>
      </c>
    </row>
    <row r="31" spans="1:16" ht="15.75" x14ac:dyDescent="0.25">
      <c r="A31" s="49" t="s">
        <v>254</v>
      </c>
      <c r="B31" s="1"/>
      <c r="C31" s="1"/>
      <c r="D31" s="1"/>
      <c r="E31" s="1">
        <v>25</v>
      </c>
      <c r="F31" s="1">
        <v>25</v>
      </c>
      <c r="G31" s="1">
        <v>50</v>
      </c>
      <c r="H31" s="36">
        <f t="shared" si="8"/>
        <v>50</v>
      </c>
      <c r="I31" s="40">
        <f t="shared" si="6"/>
        <v>35</v>
      </c>
      <c r="J31" s="40">
        <f t="shared" si="7"/>
        <v>39</v>
      </c>
      <c r="K31" s="40">
        <f t="shared" si="0"/>
        <v>41</v>
      </c>
      <c r="L31" s="40">
        <f t="shared" si="1"/>
        <v>43</v>
      </c>
      <c r="M31" s="40">
        <f t="shared" si="2"/>
        <v>44</v>
      </c>
      <c r="N31" s="40">
        <f t="shared" si="3"/>
        <v>46</v>
      </c>
      <c r="O31" s="40">
        <f t="shared" si="4"/>
        <v>47</v>
      </c>
      <c r="P31" s="40">
        <f t="shared" si="5"/>
        <v>48</v>
      </c>
    </row>
    <row r="32" spans="1:16" ht="15.75" x14ac:dyDescent="0.25">
      <c r="A32" s="49" t="s">
        <v>254</v>
      </c>
      <c r="B32" s="1">
        <v>5</v>
      </c>
      <c r="C32" s="1"/>
      <c r="D32" s="1"/>
      <c r="E32" s="1">
        <v>50</v>
      </c>
      <c r="F32" s="1">
        <v>50</v>
      </c>
      <c r="G32" s="1">
        <v>100</v>
      </c>
      <c r="H32" s="36">
        <v>52.5</v>
      </c>
      <c r="I32" s="40">
        <f t="shared" si="6"/>
        <v>37.5</v>
      </c>
      <c r="J32" s="40">
        <f t="shared" si="7"/>
        <v>41.5</v>
      </c>
      <c r="K32" s="40">
        <f t="shared" si="0"/>
        <v>43.5</v>
      </c>
      <c r="L32" s="40">
        <f t="shared" si="1"/>
        <v>45.5</v>
      </c>
      <c r="M32" s="40">
        <f t="shared" si="2"/>
        <v>46.5</v>
      </c>
      <c r="N32" s="40">
        <f t="shared" si="3"/>
        <v>48.5</v>
      </c>
      <c r="O32" s="40">
        <f t="shared" si="4"/>
        <v>49.5</v>
      </c>
      <c r="P32" s="40">
        <f t="shared" si="5"/>
        <v>50.5</v>
      </c>
    </row>
    <row r="33" spans="1:16" ht="15.75" x14ac:dyDescent="0.25">
      <c r="A33" s="49" t="s">
        <v>438</v>
      </c>
      <c r="B33" s="1">
        <v>20</v>
      </c>
      <c r="C33" s="1">
        <v>24</v>
      </c>
      <c r="D33" s="1">
        <v>12</v>
      </c>
      <c r="E33" s="1"/>
      <c r="F33" s="1"/>
      <c r="G33" s="1"/>
      <c r="H33" s="36">
        <v>46.5</v>
      </c>
      <c r="I33" s="40">
        <f t="shared" si="6"/>
        <v>31.5</v>
      </c>
      <c r="J33" s="40">
        <f t="shared" si="7"/>
        <v>35.5</v>
      </c>
      <c r="K33" s="40">
        <f t="shared" si="0"/>
        <v>37.5</v>
      </c>
      <c r="L33" s="40">
        <f t="shared" si="1"/>
        <v>39.5</v>
      </c>
      <c r="M33" s="40">
        <f t="shared" si="2"/>
        <v>40.5</v>
      </c>
      <c r="N33" s="40">
        <f t="shared" si="3"/>
        <v>42.5</v>
      </c>
      <c r="O33" s="40">
        <f t="shared" si="4"/>
        <v>43.5</v>
      </c>
      <c r="P33" s="40">
        <f t="shared" si="5"/>
        <v>44.5</v>
      </c>
    </row>
    <row r="34" spans="1:16" ht="15.75" x14ac:dyDescent="0.25">
      <c r="A34" s="50" t="s">
        <v>255</v>
      </c>
      <c r="B34" s="1">
        <v>20</v>
      </c>
      <c r="C34" s="1">
        <v>44</v>
      </c>
      <c r="D34" s="1"/>
      <c r="E34" s="1"/>
      <c r="F34" s="1"/>
      <c r="G34" s="1"/>
      <c r="H34" s="36">
        <v>55.2</v>
      </c>
      <c r="I34" s="40">
        <f t="shared" si="6"/>
        <v>40.200000000000003</v>
      </c>
      <c r="J34" s="40">
        <f t="shared" si="7"/>
        <v>44.2</v>
      </c>
      <c r="K34" s="40">
        <f t="shared" si="0"/>
        <v>46.2</v>
      </c>
      <c r="L34" s="40">
        <f t="shared" si="1"/>
        <v>48.2</v>
      </c>
      <c r="M34" s="40">
        <f t="shared" si="2"/>
        <v>49.2</v>
      </c>
      <c r="N34" s="40">
        <f t="shared" si="3"/>
        <v>51.2</v>
      </c>
      <c r="O34" s="40">
        <f t="shared" si="4"/>
        <v>52.2</v>
      </c>
      <c r="P34" s="40">
        <f t="shared" si="5"/>
        <v>53.2</v>
      </c>
    </row>
    <row r="35" spans="1:16" ht="15.75" x14ac:dyDescent="0.25">
      <c r="A35" s="51" t="s">
        <v>256</v>
      </c>
      <c r="B35" s="1">
        <v>20</v>
      </c>
      <c r="C35" s="1">
        <v>44</v>
      </c>
      <c r="D35" s="1"/>
      <c r="E35" s="1"/>
      <c r="F35" s="1"/>
      <c r="G35" s="1"/>
      <c r="H35" s="36">
        <v>55.2</v>
      </c>
      <c r="I35" s="40">
        <f t="shared" si="6"/>
        <v>40.200000000000003</v>
      </c>
      <c r="J35" s="40">
        <f t="shared" si="7"/>
        <v>44.2</v>
      </c>
      <c r="K35" s="40">
        <f t="shared" si="0"/>
        <v>46.2</v>
      </c>
      <c r="L35" s="40">
        <f t="shared" si="1"/>
        <v>48.2</v>
      </c>
      <c r="M35" s="40">
        <f t="shared" si="2"/>
        <v>49.2</v>
      </c>
      <c r="N35" s="40">
        <f t="shared" si="3"/>
        <v>51.2</v>
      </c>
      <c r="O35" s="40">
        <f t="shared" si="4"/>
        <v>52.2</v>
      </c>
      <c r="P35" s="40">
        <f t="shared" si="5"/>
        <v>53.2</v>
      </c>
    </row>
    <row r="36" spans="1:16" ht="15.75" x14ac:dyDescent="0.25">
      <c r="A36" s="51" t="s">
        <v>256</v>
      </c>
      <c r="B36" s="1">
        <v>20</v>
      </c>
      <c r="C36" s="1">
        <v>44</v>
      </c>
      <c r="D36" s="1">
        <v>10</v>
      </c>
      <c r="E36" s="1">
        <v>10</v>
      </c>
      <c r="F36" s="1"/>
      <c r="G36" s="1"/>
      <c r="H36" s="36">
        <v>59.68</v>
      </c>
      <c r="I36" s="40">
        <f t="shared" si="6"/>
        <v>44.68</v>
      </c>
      <c r="J36" s="40">
        <f t="shared" si="7"/>
        <v>48.68</v>
      </c>
      <c r="K36" s="40">
        <f t="shared" si="0"/>
        <v>50.68</v>
      </c>
      <c r="L36" s="40">
        <f t="shared" si="1"/>
        <v>52.68</v>
      </c>
      <c r="M36" s="40">
        <f t="shared" si="2"/>
        <v>53.68</v>
      </c>
      <c r="N36" s="40">
        <f t="shared" si="3"/>
        <v>55.68</v>
      </c>
      <c r="O36" s="40">
        <f t="shared" si="4"/>
        <v>56.68</v>
      </c>
      <c r="P36" s="40">
        <f t="shared" si="5"/>
        <v>57.68</v>
      </c>
    </row>
    <row r="37" spans="1:16" ht="15.75" x14ac:dyDescent="0.25">
      <c r="A37" s="4" t="s">
        <v>257</v>
      </c>
      <c r="B37" s="33">
        <v>20</v>
      </c>
      <c r="C37" s="33">
        <v>24</v>
      </c>
      <c r="D37" s="33">
        <v>12</v>
      </c>
      <c r="E37" s="1"/>
      <c r="F37" s="1"/>
      <c r="G37" s="1"/>
      <c r="H37" s="36">
        <v>46.5</v>
      </c>
      <c r="I37" s="40">
        <f t="shared" si="6"/>
        <v>31.5</v>
      </c>
      <c r="J37" s="40">
        <f t="shared" si="7"/>
        <v>35.5</v>
      </c>
      <c r="K37" s="40">
        <f t="shared" si="0"/>
        <v>37.5</v>
      </c>
      <c r="L37" s="40">
        <f t="shared" si="1"/>
        <v>39.5</v>
      </c>
      <c r="M37" s="40">
        <f t="shared" si="2"/>
        <v>40.5</v>
      </c>
      <c r="N37" s="40">
        <f t="shared" si="3"/>
        <v>42.5</v>
      </c>
      <c r="O37" s="40">
        <f t="shared" si="4"/>
        <v>43.5</v>
      </c>
      <c r="P37" s="40">
        <f t="shared" si="5"/>
        <v>44.5</v>
      </c>
    </row>
    <row r="38" spans="1:16" ht="15.75" x14ac:dyDescent="0.25">
      <c r="A38" s="4" t="s">
        <v>258</v>
      </c>
      <c r="B38" s="33">
        <v>20</v>
      </c>
      <c r="C38" s="33">
        <v>15</v>
      </c>
      <c r="D38" s="1"/>
      <c r="E38" s="1"/>
      <c r="F38" s="1"/>
      <c r="G38" s="1"/>
      <c r="H38" s="36">
        <v>32</v>
      </c>
      <c r="I38" s="40">
        <f t="shared" si="6"/>
        <v>17</v>
      </c>
      <c r="J38" s="40">
        <f t="shared" si="7"/>
        <v>21</v>
      </c>
      <c r="K38" s="40">
        <f t="shared" si="0"/>
        <v>23</v>
      </c>
      <c r="L38" s="40">
        <f t="shared" si="1"/>
        <v>25</v>
      </c>
      <c r="M38" s="40">
        <f t="shared" si="2"/>
        <v>26</v>
      </c>
      <c r="N38" s="40">
        <f t="shared" si="3"/>
        <v>28</v>
      </c>
      <c r="O38" s="40">
        <f t="shared" si="4"/>
        <v>29</v>
      </c>
      <c r="P38" s="40">
        <f t="shared" si="5"/>
        <v>30</v>
      </c>
    </row>
    <row r="39" spans="1:16" ht="30" x14ac:dyDescent="0.25">
      <c r="A39" s="39" t="s">
        <v>259</v>
      </c>
      <c r="B39" s="33">
        <v>20</v>
      </c>
      <c r="C39" s="33">
        <v>24</v>
      </c>
      <c r="D39" s="33">
        <v>12</v>
      </c>
      <c r="E39" s="1"/>
      <c r="F39" s="1"/>
      <c r="G39" s="1"/>
      <c r="H39" s="36">
        <v>46.5</v>
      </c>
      <c r="I39" s="40">
        <f t="shared" si="6"/>
        <v>31.5</v>
      </c>
      <c r="J39" s="40">
        <f t="shared" si="7"/>
        <v>35.5</v>
      </c>
      <c r="K39" s="40">
        <f t="shared" si="0"/>
        <v>37.5</v>
      </c>
      <c r="L39" s="40">
        <f t="shared" si="1"/>
        <v>39.5</v>
      </c>
      <c r="M39" s="40">
        <f t="shared" si="2"/>
        <v>40.5</v>
      </c>
      <c r="N39" s="40">
        <f t="shared" si="3"/>
        <v>42.5</v>
      </c>
      <c r="O39" s="40">
        <f t="shared" si="4"/>
        <v>43.5</v>
      </c>
      <c r="P39" s="40">
        <f t="shared" si="5"/>
        <v>44.5</v>
      </c>
    </row>
    <row r="40" spans="1:16" ht="30" x14ac:dyDescent="0.25">
      <c r="A40" s="39" t="s">
        <v>302</v>
      </c>
      <c r="B40" s="33">
        <v>20</v>
      </c>
      <c r="C40" s="33">
        <v>24</v>
      </c>
      <c r="D40" s="33">
        <v>12</v>
      </c>
      <c r="E40" s="1"/>
      <c r="F40" s="1"/>
      <c r="G40" s="1"/>
      <c r="H40" s="36">
        <v>46.5</v>
      </c>
      <c r="I40" s="40">
        <f t="shared" si="6"/>
        <v>31.5</v>
      </c>
      <c r="J40" s="40">
        <f t="shared" si="7"/>
        <v>35.5</v>
      </c>
      <c r="K40" s="40">
        <f t="shared" si="0"/>
        <v>37.5</v>
      </c>
      <c r="L40" s="40">
        <f t="shared" si="1"/>
        <v>39.5</v>
      </c>
      <c r="M40" s="40">
        <f t="shared" si="2"/>
        <v>40.5</v>
      </c>
      <c r="N40" s="40">
        <f t="shared" si="3"/>
        <v>42.5</v>
      </c>
      <c r="O40" s="40">
        <f t="shared" si="4"/>
        <v>43.5</v>
      </c>
      <c r="P40" s="40">
        <f t="shared" si="5"/>
        <v>44.5</v>
      </c>
    </row>
    <row r="41" spans="1:16" ht="15.75" x14ac:dyDescent="0.25">
      <c r="A41" s="39" t="s">
        <v>303</v>
      </c>
      <c r="B41" s="33">
        <v>20</v>
      </c>
      <c r="C41" s="33">
        <v>26</v>
      </c>
      <c r="D41" s="33"/>
      <c r="E41" s="1"/>
      <c r="F41" s="1"/>
      <c r="G41" s="1"/>
      <c r="H41" s="36">
        <v>40.799999999999997</v>
      </c>
      <c r="I41" s="40">
        <f t="shared" si="6"/>
        <v>25.799999999999997</v>
      </c>
      <c r="J41" s="40">
        <f t="shared" si="7"/>
        <v>29.799999999999997</v>
      </c>
      <c r="K41" s="40">
        <f t="shared" si="0"/>
        <v>31.799999999999997</v>
      </c>
      <c r="L41" s="40">
        <f t="shared" si="1"/>
        <v>33.799999999999997</v>
      </c>
      <c r="M41" s="40">
        <f t="shared" si="2"/>
        <v>34.799999999999997</v>
      </c>
      <c r="N41" s="40">
        <f t="shared" si="3"/>
        <v>36.799999999999997</v>
      </c>
      <c r="O41" s="40">
        <f t="shared" si="4"/>
        <v>37.799999999999997</v>
      </c>
      <c r="P41" s="40">
        <f t="shared" si="5"/>
        <v>38.799999999999997</v>
      </c>
    </row>
    <row r="42" spans="1:16" ht="17.25" customHeight="1" x14ac:dyDescent="0.25">
      <c r="A42" s="4"/>
      <c r="B42" s="1"/>
      <c r="C42" s="1"/>
      <c r="D42" s="1"/>
      <c r="E42" s="1"/>
      <c r="F42" s="1"/>
      <c r="G42" s="1"/>
      <c r="H42" s="36"/>
      <c r="I42" s="40"/>
      <c r="J42" s="40"/>
      <c r="K42" s="40"/>
      <c r="L42" s="40"/>
      <c r="M42" s="40"/>
      <c r="N42" s="40"/>
      <c r="O42" s="40"/>
      <c r="P42" s="40"/>
    </row>
    <row r="43" spans="1:16" ht="28.5" customHeight="1" x14ac:dyDescent="0.4">
      <c r="A43" s="4"/>
      <c r="B43" s="400" t="s">
        <v>292</v>
      </c>
      <c r="C43" s="401"/>
      <c r="D43" s="401"/>
      <c r="E43" s="401"/>
      <c r="F43" s="401"/>
      <c r="G43" s="401"/>
      <c r="H43" s="401"/>
      <c r="I43" s="401"/>
      <c r="J43" s="401"/>
      <c r="K43" s="402"/>
      <c r="L43" s="40"/>
      <c r="M43" s="40"/>
      <c r="N43" s="40"/>
      <c r="O43" s="40"/>
      <c r="P43" s="40"/>
    </row>
    <row r="44" spans="1:16" ht="17.25" customHeight="1" x14ac:dyDescent="0.35">
      <c r="A44" s="4"/>
      <c r="B44" s="1"/>
      <c r="C44" s="1"/>
      <c r="D44" s="1"/>
      <c r="E44" s="1"/>
      <c r="F44" s="1"/>
      <c r="G44" s="1"/>
      <c r="H44" s="36" t="s">
        <v>293</v>
      </c>
      <c r="I44" s="47" t="s">
        <v>294</v>
      </c>
      <c r="J44" s="47" t="s">
        <v>295</v>
      </c>
      <c r="K44" s="47" t="s">
        <v>296</v>
      </c>
      <c r="L44" s="47" t="s">
        <v>297</v>
      </c>
      <c r="M44" s="40"/>
      <c r="N44" s="40"/>
      <c r="O44" s="40"/>
      <c r="P44" s="40"/>
    </row>
    <row r="45" spans="1:16" ht="30" x14ac:dyDescent="0.25">
      <c r="A45" s="39" t="s">
        <v>288</v>
      </c>
      <c r="B45" s="33">
        <v>20</v>
      </c>
      <c r="C45" s="33">
        <v>35</v>
      </c>
      <c r="D45" s="33"/>
      <c r="E45" s="1"/>
      <c r="F45" s="1"/>
      <c r="G45" s="1"/>
      <c r="H45" s="36">
        <v>48</v>
      </c>
      <c r="I45" s="40">
        <f>H45-20</f>
        <v>28</v>
      </c>
      <c r="J45" s="40">
        <f t="shared" ref="J45:J58" si="9">H45-13</f>
        <v>35</v>
      </c>
      <c r="K45" s="40">
        <f>H45-12</f>
        <v>36</v>
      </c>
      <c r="L45" s="40">
        <f>H45-10</f>
        <v>38</v>
      </c>
      <c r="M45" s="40"/>
      <c r="N45" s="40"/>
      <c r="O45" s="40"/>
      <c r="P45" s="40"/>
    </row>
    <row r="46" spans="1:16" ht="30" x14ac:dyDescent="0.25">
      <c r="A46" s="39" t="s">
        <v>289</v>
      </c>
      <c r="B46" s="33">
        <v>20</v>
      </c>
      <c r="C46" s="33">
        <v>37</v>
      </c>
      <c r="D46" s="33"/>
      <c r="E46" s="1"/>
      <c r="F46" s="1"/>
      <c r="G46" s="1"/>
      <c r="H46" s="36">
        <v>49.6</v>
      </c>
      <c r="I46" s="40">
        <f t="shared" ref="I46:I58" si="10">H46-20</f>
        <v>29.6</v>
      </c>
      <c r="J46" s="40">
        <f t="shared" si="9"/>
        <v>36.6</v>
      </c>
      <c r="K46" s="40">
        <f t="shared" ref="K46:K58" si="11">H46-12</f>
        <v>37.6</v>
      </c>
      <c r="L46" s="40">
        <f>H46-10</f>
        <v>39.6</v>
      </c>
      <c r="M46" s="40"/>
      <c r="N46" s="40"/>
      <c r="O46" s="40"/>
      <c r="P46" s="40"/>
    </row>
    <row r="47" spans="1:16" ht="30" x14ac:dyDescent="0.25">
      <c r="A47" s="39" t="s">
        <v>260</v>
      </c>
      <c r="B47" s="33">
        <v>20</v>
      </c>
      <c r="C47" s="33">
        <v>35</v>
      </c>
      <c r="D47" s="33"/>
      <c r="E47" s="1"/>
      <c r="F47" s="1"/>
      <c r="G47" s="1"/>
      <c r="H47" s="36">
        <v>48</v>
      </c>
      <c r="I47" s="40">
        <f t="shared" si="10"/>
        <v>28</v>
      </c>
      <c r="J47" s="40">
        <f t="shared" si="9"/>
        <v>35</v>
      </c>
      <c r="K47" s="40">
        <f t="shared" si="11"/>
        <v>36</v>
      </c>
      <c r="L47" s="40">
        <f>H47-10</f>
        <v>38</v>
      </c>
      <c r="M47" s="40"/>
      <c r="N47" s="40"/>
      <c r="O47" s="40"/>
      <c r="P47" s="40"/>
    </row>
    <row r="48" spans="1:16" ht="30" x14ac:dyDescent="0.25">
      <c r="A48" s="39" t="s">
        <v>260</v>
      </c>
      <c r="B48" s="33">
        <v>20</v>
      </c>
      <c r="C48" s="33">
        <v>35</v>
      </c>
      <c r="D48" s="33">
        <v>5</v>
      </c>
      <c r="E48" s="1">
        <v>5</v>
      </c>
      <c r="F48" s="1"/>
      <c r="G48" s="1">
        <v>5</v>
      </c>
      <c r="H48" s="36">
        <v>50.6</v>
      </c>
      <c r="I48" s="40">
        <f t="shared" si="10"/>
        <v>30.6</v>
      </c>
      <c r="J48" s="40">
        <f t="shared" si="9"/>
        <v>37.6</v>
      </c>
      <c r="K48" s="40">
        <f t="shared" si="11"/>
        <v>38.6</v>
      </c>
      <c r="L48" s="40">
        <f t="shared" ref="L48:L58" si="12">H48-10</f>
        <v>40.6</v>
      </c>
      <c r="M48" s="40"/>
      <c r="N48" s="40"/>
      <c r="O48" s="40"/>
      <c r="P48" s="40"/>
    </row>
    <row r="49" spans="1:16" ht="30" x14ac:dyDescent="0.25">
      <c r="A49" s="39" t="s">
        <v>260</v>
      </c>
      <c r="B49" s="33">
        <v>20</v>
      </c>
      <c r="C49" s="33">
        <v>35</v>
      </c>
      <c r="D49" s="33">
        <v>7</v>
      </c>
      <c r="E49" s="1">
        <v>10</v>
      </c>
      <c r="F49" s="1"/>
      <c r="G49" s="1">
        <v>10</v>
      </c>
      <c r="H49" s="36">
        <v>51.64</v>
      </c>
      <c r="I49" s="40">
        <f t="shared" si="10"/>
        <v>31.64</v>
      </c>
      <c r="J49" s="40">
        <f t="shared" si="9"/>
        <v>38.64</v>
      </c>
      <c r="K49" s="40">
        <f t="shared" si="11"/>
        <v>39.64</v>
      </c>
      <c r="L49" s="40">
        <f t="shared" si="12"/>
        <v>41.64</v>
      </c>
      <c r="M49" s="40"/>
      <c r="N49" s="40"/>
      <c r="O49" s="40"/>
      <c r="P49" s="40"/>
    </row>
    <row r="50" spans="1:16" ht="15.75" x14ac:dyDescent="0.25">
      <c r="A50" s="39" t="s">
        <v>261</v>
      </c>
      <c r="B50" s="33">
        <v>20</v>
      </c>
      <c r="C50" s="33">
        <v>30</v>
      </c>
      <c r="D50" s="33"/>
      <c r="E50" s="1"/>
      <c r="F50" s="1"/>
      <c r="G50" s="1"/>
      <c r="H50" s="36">
        <v>44</v>
      </c>
      <c r="I50" s="40">
        <f t="shared" si="10"/>
        <v>24</v>
      </c>
      <c r="J50" s="40">
        <f t="shared" si="9"/>
        <v>31</v>
      </c>
      <c r="K50" s="40">
        <f t="shared" si="11"/>
        <v>32</v>
      </c>
      <c r="L50" s="40">
        <f t="shared" si="12"/>
        <v>34</v>
      </c>
      <c r="M50" s="40"/>
      <c r="N50" s="40"/>
      <c r="O50" s="40"/>
      <c r="P50" s="40"/>
    </row>
    <row r="51" spans="1:16" ht="15.75" x14ac:dyDescent="0.25">
      <c r="A51" s="39" t="s">
        <v>262</v>
      </c>
      <c r="B51" s="33">
        <v>20</v>
      </c>
      <c r="C51" s="33">
        <v>30</v>
      </c>
      <c r="D51" s="33">
        <v>8</v>
      </c>
      <c r="E51" s="1"/>
      <c r="F51" s="1"/>
      <c r="G51" s="1"/>
      <c r="H51" s="36">
        <v>48.48</v>
      </c>
      <c r="I51" s="40">
        <f t="shared" si="10"/>
        <v>28.479999999999997</v>
      </c>
      <c r="J51" s="40">
        <f t="shared" si="9"/>
        <v>35.479999999999997</v>
      </c>
      <c r="K51" s="40">
        <f t="shared" si="11"/>
        <v>36.479999999999997</v>
      </c>
      <c r="L51" s="40">
        <f t="shared" si="12"/>
        <v>38.479999999999997</v>
      </c>
      <c r="M51" s="40"/>
      <c r="N51" s="40"/>
      <c r="O51" s="40"/>
      <c r="P51" s="40"/>
    </row>
    <row r="52" spans="1:16" ht="15.75" x14ac:dyDescent="0.25">
      <c r="A52" s="39" t="s">
        <v>263</v>
      </c>
      <c r="B52" s="33">
        <v>20</v>
      </c>
      <c r="C52" s="33">
        <v>30</v>
      </c>
      <c r="D52" s="33"/>
      <c r="E52" s="1"/>
      <c r="F52" s="1"/>
      <c r="G52" s="1"/>
      <c r="H52" s="36">
        <v>44</v>
      </c>
      <c r="I52" s="40">
        <f t="shared" si="10"/>
        <v>24</v>
      </c>
      <c r="J52" s="40">
        <f t="shared" si="9"/>
        <v>31</v>
      </c>
      <c r="K52" s="40">
        <f t="shared" si="11"/>
        <v>32</v>
      </c>
      <c r="L52" s="40">
        <f t="shared" si="12"/>
        <v>34</v>
      </c>
      <c r="M52" s="40"/>
      <c r="N52" s="40"/>
      <c r="O52" s="40"/>
      <c r="P52" s="40"/>
    </row>
    <row r="53" spans="1:16" ht="15.75" x14ac:dyDescent="0.25">
      <c r="A53" s="39" t="s">
        <v>264</v>
      </c>
      <c r="B53" s="38">
        <v>0.5</v>
      </c>
      <c r="C53" s="38"/>
      <c r="D53" s="38"/>
      <c r="E53" s="1"/>
      <c r="F53" s="1"/>
      <c r="G53" s="1"/>
      <c r="H53" s="36">
        <v>50</v>
      </c>
      <c r="I53" s="40">
        <f t="shared" si="10"/>
        <v>30</v>
      </c>
      <c r="J53" s="40">
        <f t="shared" si="9"/>
        <v>37</v>
      </c>
      <c r="K53" s="40">
        <f t="shared" si="11"/>
        <v>38</v>
      </c>
      <c r="L53" s="40">
        <f t="shared" si="12"/>
        <v>40</v>
      </c>
      <c r="M53" s="40"/>
      <c r="N53" s="40"/>
      <c r="O53" s="40"/>
      <c r="P53" s="40"/>
    </row>
    <row r="54" spans="1:16" ht="15.75" x14ac:dyDescent="0.25">
      <c r="A54" s="39" t="s">
        <v>265</v>
      </c>
      <c r="B54" s="5">
        <v>0.13</v>
      </c>
      <c r="C54" s="5"/>
      <c r="D54" s="5"/>
      <c r="E54" s="1">
        <v>5</v>
      </c>
      <c r="F54" s="1">
        <v>5</v>
      </c>
      <c r="G54" s="1">
        <v>10</v>
      </c>
      <c r="H54" s="36">
        <v>56.5</v>
      </c>
      <c r="I54" s="40">
        <f t="shared" si="10"/>
        <v>36.5</v>
      </c>
      <c r="J54" s="40">
        <f t="shared" si="9"/>
        <v>43.5</v>
      </c>
      <c r="K54" s="40">
        <f t="shared" si="11"/>
        <v>44.5</v>
      </c>
      <c r="L54" s="40">
        <f t="shared" si="12"/>
        <v>46.5</v>
      </c>
      <c r="M54" s="40"/>
      <c r="N54" s="40"/>
      <c r="O54" s="40"/>
      <c r="P54" s="40"/>
    </row>
    <row r="55" spans="1:16" ht="15.75" x14ac:dyDescent="0.25">
      <c r="A55" s="39" t="s">
        <v>266</v>
      </c>
      <c r="B55" s="1"/>
      <c r="C55" s="1"/>
      <c r="D55" s="1"/>
      <c r="E55" s="1">
        <v>10</v>
      </c>
      <c r="F55" s="1">
        <v>10</v>
      </c>
      <c r="G55" s="1">
        <v>20</v>
      </c>
      <c r="H55" s="36">
        <f t="shared" si="8"/>
        <v>50</v>
      </c>
      <c r="I55" s="40">
        <f t="shared" si="10"/>
        <v>30</v>
      </c>
      <c r="J55" s="40">
        <f t="shared" si="9"/>
        <v>37</v>
      </c>
      <c r="K55" s="40">
        <f t="shared" si="11"/>
        <v>38</v>
      </c>
      <c r="L55" s="40">
        <f t="shared" si="12"/>
        <v>40</v>
      </c>
      <c r="M55" s="40"/>
      <c r="N55" s="40"/>
      <c r="O55" s="40"/>
      <c r="P55" s="40"/>
    </row>
    <row r="56" spans="1:16" ht="15.75" x14ac:dyDescent="0.25">
      <c r="A56" s="39" t="s">
        <v>268</v>
      </c>
      <c r="B56" s="1">
        <v>20</v>
      </c>
      <c r="C56" s="1">
        <v>30</v>
      </c>
      <c r="D56" s="1"/>
      <c r="E56" s="1"/>
      <c r="F56" s="1"/>
      <c r="G56" s="1"/>
      <c r="H56" s="36">
        <v>44</v>
      </c>
      <c r="I56" s="40">
        <f t="shared" si="10"/>
        <v>24</v>
      </c>
      <c r="J56" s="40">
        <f t="shared" si="9"/>
        <v>31</v>
      </c>
      <c r="K56" s="40">
        <f t="shared" si="11"/>
        <v>32</v>
      </c>
      <c r="L56" s="40">
        <f t="shared" si="12"/>
        <v>34</v>
      </c>
      <c r="M56" s="40"/>
      <c r="N56" s="40"/>
      <c r="O56" s="40"/>
      <c r="P56" s="40"/>
    </row>
    <row r="57" spans="1:16" ht="48.75" customHeight="1" x14ac:dyDescent="0.25">
      <c r="A57" s="39" t="s">
        <v>267</v>
      </c>
      <c r="B57" s="1">
        <v>20</v>
      </c>
      <c r="C57" s="1">
        <v>30</v>
      </c>
      <c r="D57" s="1"/>
      <c r="E57" s="1"/>
      <c r="F57" s="1"/>
      <c r="G57" s="1"/>
      <c r="H57" s="42">
        <v>44</v>
      </c>
      <c r="I57" s="43">
        <f t="shared" si="10"/>
        <v>24</v>
      </c>
      <c r="J57" s="43">
        <f t="shared" si="9"/>
        <v>31</v>
      </c>
      <c r="K57" s="43">
        <f t="shared" si="11"/>
        <v>32</v>
      </c>
      <c r="L57" s="43">
        <f t="shared" si="12"/>
        <v>34</v>
      </c>
      <c r="M57" s="43"/>
      <c r="N57" s="43"/>
      <c r="O57" s="43"/>
      <c r="P57" s="43"/>
    </row>
    <row r="58" spans="1:16" ht="45" x14ac:dyDescent="0.25">
      <c r="A58" s="39" t="s">
        <v>269</v>
      </c>
      <c r="B58" s="1">
        <v>20</v>
      </c>
      <c r="C58" s="1">
        <v>26</v>
      </c>
      <c r="D58" s="1"/>
      <c r="E58" s="1"/>
      <c r="F58" s="1"/>
      <c r="G58" s="1"/>
      <c r="H58" s="42">
        <v>40.799999999999997</v>
      </c>
      <c r="I58" s="43">
        <f t="shared" si="10"/>
        <v>20.799999999999997</v>
      </c>
      <c r="J58" s="43">
        <f t="shared" si="9"/>
        <v>27.799999999999997</v>
      </c>
      <c r="K58" s="43">
        <f t="shared" si="11"/>
        <v>28.799999999999997</v>
      </c>
      <c r="L58" s="43">
        <f t="shared" si="12"/>
        <v>30.799999999999997</v>
      </c>
      <c r="M58" s="43"/>
      <c r="N58" s="43"/>
      <c r="O58" s="43"/>
      <c r="P58" s="43"/>
    </row>
  </sheetData>
  <mergeCells count="3">
    <mergeCell ref="A1:E1"/>
    <mergeCell ref="G1:I1"/>
    <mergeCell ref="B43:K43"/>
  </mergeCells>
  <pageMargins left="0.24" right="0.17" top="0.2" bottom="0.23" header="0.2" footer="0.2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92"/>
  <sheetViews>
    <sheetView topLeftCell="A9" workbookViewId="0">
      <selection sqref="A1:K4"/>
    </sheetView>
  </sheetViews>
  <sheetFormatPr defaultRowHeight="15" x14ac:dyDescent="0.25"/>
  <cols>
    <col min="1" max="1" width="19" customWidth="1"/>
    <col min="4" max="4" width="9.5703125" customWidth="1"/>
    <col min="5" max="5" width="12.5703125" customWidth="1"/>
    <col min="6" max="6" width="10.85546875" customWidth="1"/>
    <col min="7" max="7" width="11.140625" customWidth="1"/>
    <col min="8" max="8" width="11.42578125" customWidth="1"/>
    <col min="9" max="10" width="12.140625" customWidth="1"/>
    <col min="11" max="11" width="13.7109375" customWidth="1"/>
  </cols>
  <sheetData>
    <row r="1" spans="1:17" ht="21" customHeight="1" x14ac:dyDescent="0.3">
      <c r="A1" s="52"/>
      <c r="B1" s="53" t="s">
        <v>300</v>
      </c>
      <c r="C1" s="52"/>
      <c r="D1" s="52"/>
      <c r="E1" s="54"/>
      <c r="F1" s="55"/>
      <c r="G1" s="52"/>
      <c r="H1" s="52"/>
      <c r="I1" s="52"/>
      <c r="J1" s="52"/>
      <c r="K1" s="52"/>
      <c r="L1" s="2"/>
      <c r="M1" s="28"/>
    </row>
    <row r="2" spans="1:17" ht="15.75" customHeight="1" x14ac:dyDescent="0.3">
      <c r="A2" s="52"/>
      <c r="B2" s="56" t="s">
        <v>470</v>
      </c>
      <c r="C2" s="52"/>
      <c r="D2" s="52"/>
      <c r="E2" s="54"/>
      <c r="F2" s="55"/>
      <c r="G2" s="52"/>
      <c r="H2" s="52"/>
      <c r="I2" s="52"/>
      <c r="J2" s="52"/>
      <c r="K2" s="52"/>
      <c r="L2" s="2"/>
      <c r="M2" s="28"/>
    </row>
    <row r="3" spans="1:17" ht="15.75" customHeight="1" x14ac:dyDescent="0.3">
      <c r="A3" s="52"/>
      <c r="B3" s="92" t="s">
        <v>469</v>
      </c>
      <c r="C3" s="52"/>
      <c r="D3" s="52"/>
      <c r="E3" s="54"/>
      <c r="F3" s="55"/>
      <c r="G3" s="52"/>
      <c r="H3" s="52"/>
      <c r="I3" s="52"/>
      <c r="J3" s="52"/>
      <c r="K3" s="52"/>
      <c r="L3" s="2"/>
      <c r="M3" s="28"/>
    </row>
    <row r="4" spans="1:17" ht="23.25" customHeight="1" x14ac:dyDescent="0.4">
      <c r="A4" s="57" t="s">
        <v>472</v>
      </c>
      <c r="B4" s="57"/>
      <c r="C4" s="57"/>
      <c r="D4" s="57"/>
      <c r="E4" s="57"/>
      <c r="F4" s="58"/>
      <c r="G4" s="58"/>
      <c r="H4" s="58"/>
      <c r="I4" s="58"/>
      <c r="J4" s="58"/>
      <c r="K4" s="58">
        <v>43344</v>
      </c>
      <c r="L4" s="2"/>
      <c r="M4" s="28"/>
    </row>
    <row r="5" spans="1:17" ht="17.25" customHeight="1" x14ac:dyDescent="0.25">
      <c r="A5" s="91" t="s">
        <v>471</v>
      </c>
      <c r="B5" s="91"/>
      <c r="C5" s="91"/>
      <c r="D5" s="91"/>
      <c r="E5" s="91"/>
      <c r="F5" s="91"/>
      <c r="G5" s="91"/>
      <c r="H5" s="91"/>
      <c r="I5" s="91"/>
      <c r="J5" s="91" t="s">
        <v>468</v>
      </c>
      <c r="K5" s="91"/>
      <c r="L5" s="2"/>
      <c r="M5" s="28"/>
    </row>
    <row r="7" spans="1:17" ht="20.25" customHeight="1" x14ac:dyDescent="0.25">
      <c r="A7" s="404" t="s">
        <v>144</v>
      </c>
      <c r="B7" s="405"/>
      <c r="C7" s="405"/>
      <c r="D7" s="405"/>
      <c r="E7" s="405"/>
      <c r="F7" s="2"/>
      <c r="L7" s="44"/>
      <c r="M7" s="29"/>
      <c r="O7" s="77"/>
      <c r="P7" s="77"/>
      <c r="Q7" s="77"/>
    </row>
    <row r="8" spans="1:17" ht="19.5" customHeight="1" x14ac:dyDescent="0.25">
      <c r="B8" s="85" t="s">
        <v>464</v>
      </c>
      <c r="C8" s="86" t="s">
        <v>465</v>
      </c>
      <c r="D8" s="87" t="s">
        <v>466</v>
      </c>
      <c r="E8" s="88" t="s">
        <v>3</v>
      </c>
      <c r="F8" s="84" t="s">
        <v>301</v>
      </c>
      <c r="G8" s="9" t="s">
        <v>462</v>
      </c>
      <c r="H8" s="9" t="s">
        <v>445</v>
      </c>
      <c r="I8" s="9" t="s">
        <v>446</v>
      </c>
      <c r="J8" s="9" t="s">
        <v>447</v>
      </c>
      <c r="K8" s="9" t="s">
        <v>448</v>
      </c>
      <c r="L8" s="44"/>
      <c r="M8" s="30"/>
      <c r="O8" s="77"/>
      <c r="P8" s="77"/>
      <c r="Q8" s="77"/>
    </row>
    <row r="9" spans="1:17" ht="22.15" customHeight="1" x14ac:dyDescent="0.25">
      <c r="A9" s="63"/>
      <c r="B9" s="11" t="s">
        <v>365</v>
      </c>
      <c r="C9" s="11" t="s">
        <v>5</v>
      </c>
      <c r="D9" s="11" t="s">
        <v>6</v>
      </c>
      <c r="E9" s="12" t="s">
        <v>199</v>
      </c>
      <c r="F9" s="9">
        <v>56300</v>
      </c>
      <c r="G9" s="9">
        <f>L9*125%</f>
        <v>26000</v>
      </c>
      <c r="H9" s="9">
        <f>L9*120%</f>
        <v>24960</v>
      </c>
      <c r="I9" s="9">
        <f>L9*115%</f>
        <v>23919.999999999996</v>
      </c>
      <c r="J9" s="9">
        <f>L9*110%</f>
        <v>22880.000000000004</v>
      </c>
      <c r="K9" s="9">
        <f>L9*105%</f>
        <v>21840</v>
      </c>
      <c r="L9" s="44">
        <v>20800</v>
      </c>
      <c r="M9" s="31">
        <v>60</v>
      </c>
      <c r="O9" s="2"/>
      <c r="P9" s="75"/>
      <c r="Q9" s="76"/>
    </row>
    <row r="10" spans="1:17" ht="22.15" customHeight="1" x14ac:dyDescent="0.25">
      <c r="A10" s="64"/>
      <c r="B10" s="11" t="s">
        <v>7</v>
      </c>
      <c r="C10" s="11" t="s">
        <v>8</v>
      </c>
      <c r="D10" s="11" t="s">
        <v>9</v>
      </c>
      <c r="E10" s="12" t="s">
        <v>165</v>
      </c>
      <c r="F10" s="9">
        <v>72600</v>
      </c>
      <c r="G10" s="9">
        <f>L10*125%</f>
        <v>30875</v>
      </c>
      <c r="H10" s="9">
        <f>L10*120%</f>
        <v>29640</v>
      </c>
      <c r="I10" s="9">
        <f t="shared" ref="I10:I16" si="0">L10*115%</f>
        <v>28404.999999999996</v>
      </c>
      <c r="J10" s="9">
        <f t="shared" ref="J10:J16" si="1">L10*110%</f>
        <v>27170.000000000004</v>
      </c>
      <c r="K10" s="9">
        <f t="shared" ref="K10:K16" si="2">L10*105%</f>
        <v>25935</v>
      </c>
      <c r="L10" s="44">
        <v>24700</v>
      </c>
      <c r="M10" s="31">
        <v>63.16</v>
      </c>
      <c r="O10" s="2"/>
      <c r="P10" s="75"/>
      <c r="Q10" s="76"/>
    </row>
    <row r="11" spans="1:17" ht="24" customHeight="1" x14ac:dyDescent="0.25">
      <c r="A11" s="64"/>
      <c r="B11" s="11" t="s">
        <v>366</v>
      </c>
      <c r="C11" s="11" t="s">
        <v>10</v>
      </c>
      <c r="D11" s="11" t="s">
        <v>11</v>
      </c>
      <c r="E11" s="12" t="s">
        <v>12</v>
      </c>
      <c r="F11" s="9">
        <v>72600</v>
      </c>
      <c r="G11" s="9">
        <f>L11*125%</f>
        <v>30875</v>
      </c>
      <c r="H11" s="9">
        <f>L11*120%</f>
        <v>29640</v>
      </c>
      <c r="I11" s="9">
        <f t="shared" si="0"/>
        <v>28404.999999999996</v>
      </c>
      <c r="J11" s="9">
        <f t="shared" si="1"/>
        <v>27170.000000000004</v>
      </c>
      <c r="K11" s="9">
        <f t="shared" si="2"/>
        <v>25935</v>
      </c>
      <c r="L11" s="44">
        <v>24700</v>
      </c>
      <c r="M11" s="45">
        <v>63.16</v>
      </c>
      <c r="O11" s="2"/>
      <c r="P11" s="75"/>
      <c r="Q11" s="76"/>
    </row>
    <row r="12" spans="1:17" ht="29.25" customHeight="1" x14ac:dyDescent="0.25">
      <c r="A12" s="64"/>
      <c r="B12" s="13" t="s">
        <v>367</v>
      </c>
      <c r="C12" s="11" t="s">
        <v>13</v>
      </c>
      <c r="D12" s="11" t="s">
        <v>14</v>
      </c>
      <c r="E12" s="12" t="s">
        <v>12</v>
      </c>
      <c r="F12" s="9">
        <v>96900</v>
      </c>
      <c r="G12" s="9">
        <f t="shared" ref="G12:G16" si="3">L12*125%</f>
        <v>36250</v>
      </c>
      <c r="H12" s="9">
        <f t="shared" ref="H12:H16" si="4">L12*120%</f>
        <v>34800</v>
      </c>
      <c r="I12" s="9">
        <f t="shared" si="0"/>
        <v>33350</v>
      </c>
      <c r="J12" s="9">
        <f t="shared" si="1"/>
        <v>31900.000000000004</v>
      </c>
      <c r="K12" s="9">
        <f t="shared" si="2"/>
        <v>30450</v>
      </c>
      <c r="L12" s="44">
        <v>29000</v>
      </c>
      <c r="M12" s="45">
        <v>66.67</v>
      </c>
      <c r="O12" s="2"/>
      <c r="P12" s="75"/>
      <c r="Q12" s="76"/>
    </row>
    <row r="13" spans="1:17" ht="26.25" customHeight="1" x14ac:dyDescent="0.25">
      <c r="A13" s="64"/>
      <c r="B13" s="69" t="s">
        <v>368</v>
      </c>
      <c r="C13" s="11" t="s">
        <v>15</v>
      </c>
      <c r="D13" s="11" t="s">
        <v>299</v>
      </c>
      <c r="E13" s="12" t="s">
        <v>298</v>
      </c>
      <c r="F13" s="9">
        <v>98800</v>
      </c>
      <c r="G13" s="9">
        <f t="shared" si="3"/>
        <v>42125</v>
      </c>
      <c r="H13" s="9">
        <f t="shared" si="4"/>
        <v>40440</v>
      </c>
      <c r="I13" s="9">
        <f t="shared" si="0"/>
        <v>38755</v>
      </c>
      <c r="J13" s="9">
        <f t="shared" si="1"/>
        <v>37070</v>
      </c>
      <c r="K13" s="9">
        <f t="shared" si="2"/>
        <v>35385</v>
      </c>
      <c r="L13" s="44">
        <v>33700</v>
      </c>
      <c r="M13" s="45">
        <v>62.5</v>
      </c>
      <c r="O13" s="2"/>
      <c r="P13" s="75"/>
      <c r="Q13" s="76"/>
    </row>
    <row r="14" spans="1:17" ht="26.25" customHeight="1" x14ac:dyDescent="0.25">
      <c r="A14" s="64"/>
      <c r="B14" s="69" t="s">
        <v>206</v>
      </c>
      <c r="C14" s="11" t="s">
        <v>15</v>
      </c>
      <c r="D14" s="11" t="s">
        <v>16</v>
      </c>
      <c r="E14" s="12" t="s">
        <v>200</v>
      </c>
      <c r="F14" s="9">
        <v>107700</v>
      </c>
      <c r="G14" s="9">
        <f t="shared" si="3"/>
        <v>42125</v>
      </c>
      <c r="H14" s="9">
        <f t="shared" si="4"/>
        <v>40440</v>
      </c>
      <c r="I14" s="9">
        <f t="shared" si="0"/>
        <v>38755</v>
      </c>
      <c r="J14" s="9">
        <f t="shared" si="1"/>
        <v>37070</v>
      </c>
      <c r="K14" s="9">
        <f t="shared" si="2"/>
        <v>35385</v>
      </c>
      <c r="L14" s="44">
        <v>33700</v>
      </c>
      <c r="M14" s="45">
        <v>52.63</v>
      </c>
      <c r="O14" s="2"/>
      <c r="P14" s="75"/>
      <c r="Q14" s="76"/>
    </row>
    <row r="15" spans="1:17" ht="25.15" customHeight="1" x14ac:dyDescent="0.25">
      <c r="A15" s="65"/>
      <c r="B15" s="105" t="s">
        <v>473</v>
      </c>
      <c r="C15" s="14" t="s">
        <v>17</v>
      </c>
      <c r="D15" s="14" t="s">
        <v>18</v>
      </c>
      <c r="E15" s="15" t="s">
        <v>19</v>
      </c>
      <c r="F15" s="9">
        <v>132000</v>
      </c>
      <c r="G15" s="9">
        <f t="shared" si="3"/>
        <v>49875</v>
      </c>
      <c r="H15" s="9">
        <f t="shared" si="4"/>
        <v>47880</v>
      </c>
      <c r="I15" s="9">
        <f t="shared" si="0"/>
        <v>45885</v>
      </c>
      <c r="J15" s="9">
        <f t="shared" si="1"/>
        <v>43890</v>
      </c>
      <c r="K15" s="9">
        <f t="shared" si="2"/>
        <v>41895</v>
      </c>
      <c r="L15" s="44">
        <v>39900</v>
      </c>
      <c r="M15" s="45">
        <v>54.55</v>
      </c>
      <c r="O15" s="2"/>
      <c r="P15" s="75"/>
      <c r="Q15" s="76"/>
    </row>
    <row r="16" spans="1:17" ht="25.5" customHeight="1" x14ac:dyDescent="0.3">
      <c r="A16" s="62"/>
      <c r="B16" s="106" t="s">
        <v>474</v>
      </c>
      <c r="C16" s="11" t="s">
        <v>15</v>
      </c>
      <c r="D16" s="11" t="s">
        <v>208</v>
      </c>
      <c r="E16" s="18" t="s">
        <v>200</v>
      </c>
      <c r="F16" s="25">
        <v>98800</v>
      </c>
      <c r="G16" s="9">
        <f t="shared" si="3"/>
        <v>42125</v>
      </c>
      <c r="H16" s="9">
        <f t="shared" si="4"/>
        <v>40440</v>
      </c>
      <c r="I16" s="9">
        <f t="shared" si="0"/>
        <v>38755</v>
      </c>
      <c r="J16" s="9">
        <f t="shared" si="1"/>
        <v>37070</v>
      </c>
      <c r="K16" s="9">
        <f t="shared" si="2"/>
        <v>35385</v>
      </c>
      <c r="L16" s="44">
        <v>33700</v>
      </c>
      <c r="M16" s="31">
        <v>62.5</v>
      </c>
      <c r="O16" s="2"/>
      <c r="P16" s="75"/>
      <c r="Q16" s="76"/>
    </row>
    <row r="17" spans="1:17" ht="9" customHeight="1" x14ac:dyDescent="0.3">
      <c r="A17" s="71"/>
      <c r="B17" s="72"/>
      <c r="C17" s="73"/>
      <c r="D17" s="73"/>
      <c r="E17" s="74"/>
      <c r="F17" s="79"/>
      <c r="G17" s="78"/>
      <c r="H17" s="78"/>
      <c r="I17" s="78"/>
      <c r="J17" s="78"/>
      <c r="K17" s="78"/>
      <c r="L17" s="44"/>
      <c r="M17" s="31"/>
      <c r="O17" s="2"/>
      <c r="P17" s="75"/>
      <c r="Q17" s="76"/>
    </row>
    <row r="18" spans="1:17" ht="29.25" customHeight="1" x14ac:dyDescent="0.3">
      <c r="A18" s="3" t="s">
        <v>449</v>
      </c>
      <c r="B18" s="72"/>
      <c r="C18" s="73"/>
      <c r="D18" s="73"/>
      <c r="E18" s="74"/>
      <c r="F18" s="2"/>
      <c r="L18" s="44"/>
      <c r="M18" s="31"/>
    </row>
    <row r="19" spans="1:17" ht="18.75" customHeight="1" x14ac:dyDescent="0.25">
      <c r="B19" s="85" t="s">
        <v>464</v>
      </c>
      <c r="C19" s="86" t="s">
        <v>465</v>
      </c>
      <c r="D19" s="87" t="s">
        <v>466</v>
      </c>
      <c r="E19" s="88" t="s">
        <v>3</v>
      </c>
      <c r="F19" s="24" t="s">
        <v>301</v>
      </c>
      <c r="G19" s="9" t="s">
        <v>462</v>
      </c>
      <c r="H19" s="9" t="s">
        <v>445</v>
      </c>
      <c r="I19" s="9" t="s">
        <v>450</v>
      </c>
      <c r="J19" s="9" t="s">
        <v>446</v>
      </c>
      <c r="K19" s="9" t="s">
        <v>451</v>
      </c>
      <c r="L19" s="44"/>
      <c r="M19" s="31"/>
    </row>
    <row r="20" spans="1:17" ht="26.25" customHeight="1" x14ac:dyDescent="0.3">
      <c r="A20" s="62"/>
      <c r="B20" s="106" t="s">
        <v>151</v>
      </c>
      <c r="C20" s="11" t="s">
        <v>17</v>
      </c>
      <c r="D20" s="11" t="s">
        <v>201</v>
      </c>
      <c r="E20" s="18" t="s">
        <v>152</v>
      </c>
      <c r="F20" s="9">
        <v>125000</v>
      </c>
      <c r="G20" s="9">
        <f t="shared" ref="G20:G40" si="5">L20*125%</f>
        <v>60750</v>
      </c>
      <c r="H20" s="9">
        <f t="shared" ref="H20:H40" si="6">L20*120%</f>
        <v>58320</v>
      </c>
      <c r="I20" s="9">
        <f t="shared" ref="I20:I40" si="7">L20*115%</f>
        <v>55889.999999999993</v>
      </c>
      <c r="J20" s="9">
        <f t="shared" ref="J20:J40" si="8">L20*110%</f>
        <v>53460.000000000007</v>
      </c>
      <c r="K20" s="9">
        <f t="shared" ref="K20:K40" si="9">L20*105%</f>
        <v>51030</v>
      </c>
      <c r="L20" s="44">
        <v>48600</v>
      </c>
      <c r="M20" s="31">
        <v>54.55</v>
      </c>
    </row>
    <row r="21" spans="1:17" ht="26.25" customHeight="1" x14ac:dyDescent="0.3">
      <c r="A21" s="93"/>
      <c r="B21" s="21" t="s">
        <v>475</v>
      </c>
      <c r="C21" s="19" t="s">
        <v>33</v>
      </c>
      <c r="D21" s="23" t="s">
        <v>202</v>
      </c>
      <c r="E21" s="20" t="s">
        <v>152</v>
      </c>
      <c r="F21" s="26">
        <v>139000</v>
      </c>
      <c r="G21" s="9">
        <f t="shared" ref="G21" si="10">L21*125%</f>
        <v>62375</v>
      </c>
      <c r="H21" s="9">
        <f t="shared" ref="H21" si="11">L21*120%</f>
        <v>59880</v>
      </c>
      <c r="I21" s="9">
        <f t="shared" ref="I21" si="12">L21*115%</f>
        <v>57384.999999999993</v>
      </c>
      <c r="J21" s="9">
        <f t="shared" ref="J21" si="13">L21*110%</f>
        <v>54890.000000000007</v>
      </c>
      <c r="K21" s="9">
        <f t="shared" ref="K21" si="14">L21*105%</f>
        <v>52395</v>
      </c>
      <c r="L21" s="44">
        <v>49900</v>
      </c>
      <c r="M21" s="31"/>
    </row>
    <row r="22" spans="1:17" ht="24.75" customHeight="1" x14ac:dyDescent="0.3">
      <c r="A22" s="93"/>
      <c r="B22" s="21" t="s">
        <v>207</v>
      </c>
      <c r="C22" s="19" t="s">
        <v>33</v>
      </c>
      <c r="D22" s="23" t="s">
        <v>202</v>
      </c>
      <c r="E22" s="20" t="s">
        <v>152</v>
      </c>
      <c r="F22" s="26">
        <v>139000</v>
      </c>
      <c r="G22" s="9">
        <f t="shared" si="5"/>
        <v>68750</v>
      </c>
      <c r="H22" s="9">
        <f t="shared" si="6"/>
        <v>66000</v>
      </c>
      <c r="I22" s="9">
        <f t="shared" si="7"/>
        <v>63249.999999999993</v>
      </c>
      <c r="J22" s="9">
        <f t="shared" si="8"/>
        <v>60500.000000000007</v>
      </c>
      <c r="K22" s="9">
        <f t="shared" si="9"/>
        <v>57750</v>
      </c>
      <c r="L22" s="44">
        <v>55000</v>
      </c>
      <c r="M22" s="31">
        <v>53.33</v>
      </c>
    </row>
    <row r="23" spans="1:17" ht="24.75" customHeight="1" x14ac:dyDescent="0.3">
      <c r="A23" s="93"/>
      <c r="B23" s="107" t="s">
        <v>476</v>
      </c>
      <c r="C23" s="16" t="s">
        <v>20</v>
      </c>
      <c r="D23" s="16" t="s">
        <v>21</v>
      </c>
      <c r="E23" s="17" t="s">
        <v>22</v>
      </c>
      <c r="F23" s="9">
        <v>154000</v>
      </c>
      <c r="G23" s="9">
        <f t="shared" ref="G23" si="15">L23*125%</f>
        <v>81250</v>
      </c>
      <c r="H23" s="9">
        <f t="shared" ref="H23" si="16">L23*120%</f>
        <v>78000</v>
      </c>
      <c r="I23" s="9">
        <f t="shared" ref="I23" si="17">L23*115%</f>
        <v>74750</v>
      </c>
      <c r="J23" s="9">
        <f t="shared" ref="J23" si="18">L23*110%</f>
        <v>71500</v>
      </c>
      <c r="K23" s="9">
        <f t="shared" ref="K23" si="19">L23*105%</f>
        <v>68250</v>
      </c>
      <c r="L23" s="44">
        <v>65000</v>
      </c>
      <c r="M23" s="31"/>
    </row>
    <row r="24" spans="1:17" ht="27" customHeight="1" x14ac:dyDescent="0.3">
      <c r="A24" s="93"/>
      <c r="B24" s="107" t="s">
        <v>369</v>
      </c>
      <c r="C24" s="16" t="s">
        <v>20</v>
      </c>
      <c r="D24" s="16" t="s">
        <v>21</v>
      </c>
      <c r="E24" s="17" t="s">
        <v>22</v>
      </c>
      <c r="F24" s="9">
        <v>154000</v>
      </c>
      <c r="G24" s="9">
        <f t="shared" si="5"/>
        <v>85500</v>
      </c>
      <c r="H24" s="9">
        <f t="shared" si="6"/>
        <v>82080</v>
      </c>
      <c r="I24" s="9">
        <f t="shared" si="7"/>
        <v>78660</v>
      </c>
      <c r="J24" s="9">
        <f t="shared" si="8"/>
        <v>75240</v>
      </c>
      <c r="K24" s="9">
        <f t="shared" si="9"/>
        <v>71820</v>
      </c>
      <c r="L24" s="44">
        <v>68400</v>
      </c>
      <c r="M24" s="45">
        <v>46.15</v>
      </c>
    </row>
    <row r="25" spans="1:17" ht="27" customHeight="1" x14ac:dyDescent="0.3">
      <c r="A25" s="93"/>
      <c r="B25" s="21" t="s">
        <v>477</v>
      </c>
      <c r="C25" s="104" t="s">
        <v>23</v>
      </c>
      <c r="D25" s="104" t="s">
        <v>24</v>
      </c>
      <c r="E25" s="7" t="s">
        <v>25</v>
      </c>
      <c r="F25" s="9">
        <v>195000</v>
      </c>
      <c r="G25" s="9">
        <f t="shared" si="5"/>
        <v>111250</v>
      </c>
      <c r="H25" s="9">
        <f t="shared" si="6"/>
        <v>106800</v>
      </c>
      <c r="I25" s="9">
        <f t="shared" si="7"/>
        <v>102349.99999999999</v>
      </c>
      <c r="J25" s="9">
        <f t="shared" si="8"/>
        <v>97900.000000000015</v>
      </c>
      <c r="K25" s="9">
        <f t="shared" si="9"/>
        <v>93450</v>
      </c>
      <c r="L25" s="44">
        <v>89000</v>
      </c>
      <c r="M25" s="45"/>
    </row>
    <row r="26" spans="1:17" ht="27" customHeight="1" x14ac:dyDescent="0.3">
      <c r="A26" s="93"/>
      <c r="B26" s="21" t="s">
        <v>370</v>
      </c>
      <c r="C26" s="98" t="s">
        <v>23</v>
      </c>
      <c r="D26" s="98" t="s">
        <v>24</v>
      </c>
      <c r="E26" s="7" t="s">
        <v>25</v>
      </c>
      <c r="F26" s="9">
        <v>195000</v>
      </c>
      <c r="G26" s="9">
        <f t="shared" si="5"/>
        <v>119125</v>
      </c>
      <c r="H26" s="9">
        <f t="shared" si="6"/>
        <v>114360</v>
      </c>
      <c r="I26" s="9">
        <f t="shared" si="7"/>
        <v>109594.99999999999</v>
      </c>
      <c r="J26" s="9">
        <f t="shared" si="8"/>
        <v>104830.00000000001</v>
      </c>
      <c r="K26" s="9">
        <f t="shared" si="9"/>
        <v>100065</v>
      </c>
      <c r="L26" s="44">
        <v>95300</v>
      </c>
      <c r="M26" s="45">
        <v>46.15</v>
      </c>
    </row>
    <row r="27" spans="1:17" ht="27" customHeight="1" x14ac:dyDescent="0.3">
      <c r="A27" s="93"/>
      <c r="B27" s="21" t="s">
        <v>478</v>
      </c>
      <c r="C27" s="104" t="s">
        <v>26</v>
      </c>
      <c r="D27" s="104" t="s">
        <v>27</v>
      </c>
      <c r="E27" s="103" t="s">
        <v>28</v>
      </c>
      <c r="F27" s="9">
        <v>289000</v>
      </c>
      <c r="G27" s="9">
        <f t="shared" si="5"/>
        <v>167500</v>
      </c>
      <c r="H27" s="9">
        <f t="shared" si="6"/>
        <v>160800</v>
      </c>
      <c r="I27" s="9">
        <f t="shared" si="7"/>
        <v>154100</v>
      </c>
      <c r="J27" s="9">
        <f t="shared" si="8"/>
        <v>147400</v>
      </c>
      <c r="K27" s="9">
        <f t="shared" si="9"/>
        <v>140700</v>
      </c>
      <c r="L27" s="44">
        <v>134000</v>
      </c>
      <c r="M27" s="45"/>
    </row>
    <row r="28" spans="1:17" ht="27" customHeight="1" x14ac:dyDescent="0.3">
      <c r="A28" s="93"/>
      <c r="B28" s="21" t="s">
        <v>371</v>
      </c>
      <c r="C28" s="98" t="s">
        <v>26</v>
      </c>
      <c r="D28" s="98" t="s">
        <v>27</v>
      </c>
      <c r="E28" s="96" t="s">
        <v>28</v>
      </c>
      <c r="F28" s="9">
        <v>289000</v>
      </c>
      <c r="G28" s="9">
        <f t="shared" si="5"/>
        <v>176625</v>
      </c>
      <c r="H28" s="9">
        <f t="shared" si="6"/>
        <v>169560</v>
      </c>
      <c r="I28" s="9">
        <f t="shared" si="7"/>
        <v>162495</v>
      </c>
      <c r="J28" s="9">
        <f t="shared" si="8"/>
        <v>155430</v>
      </c>
      <c r="K28" s="9">
        <f t="shared" si="9"/>
        <v>148365</v>
      </c>
      <c r="L28" s="44">
        <v>141300</v>
      </c>
      <c r="M28" s="45">
        <v>44.44</v>
      </c>
    </row>
    <row r="29" spans="1:17" ht="27" customHeight="1" x14ac:dyDescent="0.3">
      <c r="A29" s="3" t="s">
        <v>449</v>
      </c>
      <c r="B29" s="98"/>
      <c r="C29" s="98"/>
      <c r="D29" s="98"/>
      <c r="E29" s="96"/>
      <c r="F29" s="24" t="s">
        <v>301</v>
      </c>
      <c r="G29" s="9" t="s">
        <v>462</v>
      </c>
      <c r="H29" s="9" t="s">
        <v>445</v>
      </c>
      <c r="I29" s="9" t="s">
        <v>450</v>
      </c>
      <c r="J29" s="9" t="s">
        <v>446</v>
      </c>
      <c r="K29" s="9" t="s">
        <v>451</v>
      </c>
      <c r="L29" s="44"/>
      <c r="M29" s="45"/>
    </row>
    <row r="30" spans="1:17" ht="27" customHeight="1" x14ac:dyDescent="0.3">
      <c r="A30" s="93"/>
      <c r="B30" s="104" t="s">
        <v>479</v>
      </c>
      <c r="C30" s="98" t="s">
        <v>102</v>
      </c>
      <c r="D30" s="98" t="s">
        <v>203</v>
      </c>
      <c r="E30" s="96" t="s">
        <v>198</v>
      </c>
      <c r="F30" s="9">
        <v>404000</v>
      </c>
      <c r="G30" s="9">
        <f t="shared" si="5"/>
        <v>268750</v>
      </c>
      <c r="H30" s="9">
        <f t="shared" si="6"/>
        <v>258000</v>
      </c>
      <c r="I30" s="9">
        <f t="shared" si="7"/>
        <v>247249.99999999997</v>
      </c>
      <c r="J30" s="9">
        <f t="shared" si="8"/>
        <v>236500.00000000003</v>
      </c>
      <c r="K30" s="9">
        <f t="shared" si="9"/>
        <v>225750</v>
      </c>
      <c r="L30" s="44">
        <v>215000</v>
      </c>
      <c r="M30" s="45">
        <v>46.5</v>
      </c>
    </row>
    <row r="31" spans="1:17" ht="27" customHeight="1" x14ac:dyDescent="0.3">
      <c r="A31" s="94"/>
      <c r="B31" s="98" t="s">
        <v>305</v>
      </c>
      <c r="C31" s="98" t="s">
        <v>116</v>
      </c>
      <c r="D31" s="98" t="s">
        <v>306</v>
      </c>
      <c r="E31" s="96" t="s">
        <v>307</v>
      </c>
      <c r="F31" s="9">
        <v>699000</v>
      </c>
      <c r="G31" s="9">
        <f t="shared" si="5"/>
        <v>467456.25</v>
      </c>
      <c r="H31" s="9">
        <f t="shared" si="6"/>
        <v>448758</v>
      </c>
      <c r="I31" s="9">
        <f t="shared" si="7"/>
        <v>430059.74999999994</v>
      </c>
      <c r="J31" s="9">
        <f t="shared" si="8"/>
        <v>411361.50000000006</v>
      </c>
      <c r="K31" s="9">
        <f t="shared" si="9"/>
        <v>392663.25</v>
      </c>
      <c r="L31" s="44">
        <f t="shared" ref="L31:L40" si="20">F31-(F31*M31/100)</f>
        <v>373965</v>
      </c>
      <c r="M31" s="45">
        <v>46.5</v>
      </c>
    </row>
    <row r="32" spans="1:17" ht="34.5" customHeight="1" x14ac:dyDescent="0.25">
      <c r="A32" s="406"/>
      <c r="B32" s="98" t="s">
        <v>153</v>
      </c>
      <c r="C32" s="98" t="s">
        <v>113</v>
      </c>
      <c r="D32" s="98" t="s">
        <v>197</v>
      </c>
      <c r="E32" s="96" t="s">
        <v>115</v>
      </c>
      <c r="F32" s="9">
        <v>718000</v>
      </c>
      <c r="G32" s="9">
        <f t="shared" si="5"/>
        <v>480162.5</v>
      </c>
      <c r="H32" s="9">
        <f t="shared" si="6"/>
        <v>460956</v>
      </c>
      <c r="I32" s="9">
        <f t="shared" si="7"/>
        <v>441749.49999999994</v>
      </c>
      <c r="J32" s="9">
        <f t="shared" si="8"/>
        <v>422543.00000000006</v>
      </c>
      <c r="K32" s="9">
        <f t="shared" si="9"/>
        <v>403336.5</v>
      </c>
      <c r="L32" s="44">
        <f t="shared" si="20"/>
        <v>384130</v>
      </c>
      <c r="M32" s="45">
        <v>46.5</v>
      </c>
    </row>
    <row r="33" spans="1:13" ht="34.5" customHeight="1" x14ac:dyDescent="0.25">
      <c r="A33" s="407"/>
      <c r="B33" s="98" t="s">
        <v>154</v>
      </c>
      <c r="C33" s="98" t="s">
        <v>57</v>
      </c>
      <c r="D33" s="98" t="s">
        <v>114</v>
      </c>
      <c r="E33" s="96" t="s">
        <v>115</v>
      </c>
      <c r="F33" s="9">
        <v>799000</v>
      </c>
      <c r="G33" s="9">
        <f t="shared" si="5"/>
        <v>534331.25</v>
      </c>
      <c r="H33" s="9">
        <f t="shared" si="6"/>
        <v>512958</v>
      </c>
      <c r="I33" s="9">
        <f t="shared" si="7"/>
        <v>491584.74999999994</v>
      </c>
      <c r="J33" s="9">
        <f t="shared" si="8"/>
        <v>470211.50000000006</v>
      </c>
      <c r="K33" s="9">
        <f t="shared" si="9"/>
        <v>448838.25</v>
      </c>
      <c r="L33" s="44">
        <f t="shared" si="20"/>
        <v>427465</v>
      </c>
      <c r="M33" s="45">
        <v>46.5</v>
      </c>
    </row>
    <row r="34" spans="1:13" ht="34.5" customHeight="1" x14ac:dyDescent="0.25">
      <c r="A34" s="408"/>
      <c r="B34" s="98" t="s">
        <v>209</v>
      </c>
      <c r="C34" s="98" t="s">
        <v>108</v>
      </c>
      <c r="D34" s="98"/>
      <c r="E34" s="96" t="s">
        <v>210</v>
      </c>
      <c r="F34" s="46">
        <v>1361000</v>
      </c>
      <c r="G34" s="9">
        <f t="shared" si="5"/>
        <v>910168.75</v>
      </c>
      <c r="H34" s="9">
        <f t="shared" si="6"/>
        <v>873762</v>
      </c>
      <c r="I34" s="9">
        <f t="shared" si="7"/>
        <v>837355.24999999988</v>
      </c>
      <c r="J34" s="9">
        <f t="shared" si="8"/>
        <v>800948.50000000012</v>
      </c>
      <c r="K34" s="9">
        <f t="shared" si="9"/>
        <v>764541.75</v>
      </c>
      <c r="L34" s="44">
        <f t="shared" si="20"/>
        <v>728135</v>
      </c>
      <c r="M34" s="45">
        <v>46.5</v>
      </c>
    </row>
    <row r="35" spans="1:13" ht="49.5" customHeight="1" x14ac:dyDescent="0.25">
      <c r="A35" s="101"/>
      <c r="B35" s="98" t="s">
        <v>157</v>
      </c>
      <c r="C35" s="409" t="s">
        <v>158</v>
      </c>
      <c r="D35" s="410"/>
      <c r="E35" s="411"/>
      <c r="F35" s="9">
        <v>8000</v>
      </c>
      <c r="G35" s="9">
        <f t="shared" si="5"/>
        <v>7000</v>
      </c>
      <c r="H35" s="9">
        <f t="shared" si="6"/>
        <v>6720</v>
      </c>
      <c r="I35" s="9">
        <f t="shared" si="7"/>
        <v>6439.9999999999991</v>
      </c>
      <c r="J35" s="9">
        <f t="shared" si="8"/>
        <v>6160.0000000000009</v>
      </c>
      <c r="K35" s="9">
        <f t="shared" si="9"/>
        <v>5880</v>
      </c>
      <c r="L35" s="44">
        <f t="shared" si="20"/>
        <v>5600</v>
      </c>
      <c r="M35" s="45">
        <v>30</v>
      </c>
    </row>
    <row r="36" spans="1:13" ht="49.5" customHeight="1" x14ac:dyDescent="0.25">
      <c r="A36" s="70"/>
      <c r="B36" s="98" t="s">
        <v>155</v>
      </c>
      <c r="C36" s="403" t="s">
        <v>156</v>
      </c>
      <c r="D36" s="403"/>
      <c r="E36" s="403"/>
      <c r="F36" s="9">
        <v>189000</v>
      </c>
      <c r="G36" s="9">
        <f t="shared" si="5"/>
        <v>165375</v>
      </c>
      <c r="H36" s="9">
        <f t="shared" si="6"/>
        <v>158760</v>
      </c>
      <c r="I36" s="9">
        <f t="shared" si="7"/>
        <v>152145</v>
      </c>
      <c r="J36" s="9">
        <f t="shared" si="8"/>
        <v>145530</v>
      </c>
      <c r="K36" s="9">
        <f t="shared" si="9"/>
        <v>138915</v>
      </c>
      <c r="L36" s="44">
        <f t="shared" si="20"/>
        <v>132300</v>
      </c>
      <c r="M36" s="45">
        <v>30</v>
      </c>
    </row>
    <row r="37" spans="1:13" ht="22.5" customHeight="1" x14ac:dyDescent="0.25">
      <c r="A37" s="66"/>
      <c r="B37" s="98" t="s">
        <v>308</v>
      </c>
      <c r="C37" s="403" t="s">
        <v>309</v>
      </c>
      <c r="D37" s="403"/>
      <c r="E37" s="403"/>
      <c r="F37" s="9">
        <v>58000</v>
      </c>
      <c r="G37" s="9">
        <f t="shared" si="5"/>
        <v>50750</v>
      </c>
      <c r="H37" s="9">
        <f t="shared" si="6"/>
        <v>48720</v>
      </c>
      <c r="I37" s="9">
        <f t="shared" si="7"/>
        <v>46690</v>
      </c>
      <c r="J37" s="9">
        <f t="shared" si="8"/>
        <v>44660</v>
      </c>
      <c r="K37" s="9">
        <f t="shared" si="9"/>
        <v>42630</v>
      </c>
      <c r="L37" s="44">
        <f t="shared" si="20"/>
        <v>40600</v>
      </c>
      <c r="M37" s="45">
        <v>30</v>
      </c>
    </row>
    <row r="38" spans="1:13" ht="21.75" customHeight="1" x14ac:dyDescent="0.25">
      <c r="A38" s="66"/>
      <c r="B38" s="98" t="s">
        <v>164</v>
      </c>
      <c r="C38" s="403" t="s">
        <v>159</v>
      </c>
      <c r="D38" s="403"/>
      <c r="E38" s="403"/>
      <c r="F38" s="9">
        <v>68000</v>
      </c>
      <c r="G38" s="9">
        <f t="shared" si="5"/>
        <v>59500</v>
      </c>
      <c r="H38" s="9">
        <f t="shared" si="6"/>
        <v>57120</v>
      </c>
      <c r="I38" s="9">
        <f t="shared" si="7"/>
        <v>54739.999999999993</v>
      </c>
      <c r="J38" s="9">
        <f t="shared" si="8"/>
        <v>52360.000000000007</v>
      </c>
      <c r="K38" s="9">
        <f t="shared" si="9"/>
        <v>49980</v>
      </c>
      <c r="L38" s="44">
        <f t="shared" si="20"/>
        <v>47600</v>
      </c>
      <c r="M38" s="31">
        <v>30</v>
      </c>
    </row>
    <row r="39" spans="1:13" ht="21.75" customHeight="1" x14ac:dyDescent="0.25">
      <c r="A39" s="66"/>
      <c r="B39" s="98" t="s">
        <v>162</v>
      </c>
      <c r="C39" s="403" t="s">
        <v>160</v>
      </c>
      <c r="D39" s="403"/>
      <c r="E39" s="403"/>
      <c r="F39" s="9">
        <v>78000</v>
      </c>
      <c r="G39" s="9">
        <f t="shared" si="5"/>
        <v>68250</v>
      </c>
      <c r="H39" s="9">
        <f t="shared" si="6"/>
        <v>65520</v>
      </c>
      <c r="I39" s="9">
        <f t="shared" si="7"/>
        <v>62789.999999999993</v>
      </c>
      <c r="J39" s="9">
        <f t="shared" si="8"/>
        <v>60060.000000000007</v>
      </c>
      <c r="K39" s="9">
        <f t="shared" si="9"/>
        <v>57330</v>
      </c>
      <c r="L39" s="44">
        <f t="shared" si="20"/>
        <v>54600</v>
      </c>
      <c r="M39" s="31">
        <v>30</v>
      </c>
    </row>
    <row r="40" spans="1:13" ht="21.75" customHeight="1" x14ac:dyDescent="0.25">
      <c r="A40" s="67"/>
      <c r="B40" s="98" t="s">
        <v>163</v>
      </c>
      <c r="C40" s="403" t="s">
        <v>161</v>
      </c>
      <c r="D40" s="403"/>
      <c r="E40" s="403"/>
      <c r="F40" s="9">
        <v>97000</v>
      </c>
      <c r="G40" s="9">
        <f t="shared" si="5"/>
        <v>84875</v>
      </c>
      <c r="H40" s="9">
        <f t="shared" si="6"/>
        <v>81480</v>
      </c>
      <c r="I40" s="9">
        <f t="shared" si="7"/>
        <v>78085</v>
      </c>
      <c r="J40" s="9">
        <f t="shared" si="8"/>
        <v>74690</v>
      </c>
      <c r="K40" s="9">
        <f t="shared" si="9"/>
        <v>71295</v>
      </c>
      <c r="L40" s="44">
        <f t="shared" si="20"/>
        <v>67900</v>
      </c>
      <c r="M40" s="31">
        <v>30</v>
      </c>
    </row>
    <row r="42" spans="1:13" ht="39" customHeight="1" x14ac:dyDescent="0.25">
      <c r="A42" s="59" t="s">
        <v>452</v>
      </c>
      <c r="B42" s="100"/>
      <c r="C42" s="34"/>
      <c r="D42" s="34"/>
      <c r="E42" s="34"/>
      <c r="F42" s="9"/>
      <c r="G42" s="9"/>
      <c r="H42" s="9"/>
      <c r="I42" s="9"/>
      <c r="J42" s="9"/>
      <c r="K42" s="9"/>
      <c r="L42" s="44"/>
      <c r="M42" s="31"/>
    </row>
    <row r="43" spans="1:13" ht="24" customHeight="1" x14ac:dyDescent="0.25">
      <c r="B43" s="86" t="s">
        <v>464</v>
      </c>
      <c r="C43" s="89" t="s">
        <v>465</v>
      </c>
      <c r="D43" s="90" t="s">
        <v>466</v>
      </c>
      <c r="E43" s="8" t="s">
        <v>3</v>
      </c>
      <c r="F43" s="24" t="s">
        <v>301</v>
      </c>
      <c r="G43" s="9" t="s">
        <v>462</v>
      </c>
      <c r="H43" s="9" t="s">
        <v>445</v>
      </c>
      <c r="I43" s="9" t="s">
        <v>450</v>
      </c>
      <c r="J43" s="9" t="s">
        <v>446</v>
      </c>
      <c r="K43" s="9" t="s">
        <v>451</v>
      </c>
      <c r="L43" s="44" t="e">
        <f t="shared" ref="L43:L50" si="21">F43-(F43*M43/100)</f>
        <v>#VALUE!</v>
      </c>
      <c r="M43" s="31"/>
    </row>
    <row r="44" spans="1:13" ht="30.75" customHeight="1" x14ac:dyDescent="0.25">
      <c r="A44" s="406"/>
      <c r="B44" s="98" t="s">
        <v>211</v>
      </c>
      <c r="C44" s="98" t="s">
        <v>29</v>
      </c>
      <c r="D44" s="98" t="s">
        <v>204</v>
      </c>
      <c r="E44" s="99" t="s">
        <v>30</v>
      </c>
      <c r="F44" s="9">
        <v>169000</v>
      </c>
      <c r="G44" s="9">
        <f t="shared" ref="G44:G50" si="22">L44*125%</f>
        <v>94640</v>
      </c>
      <c r="H44" s="9">
        <f t="shared" ref="H44:H50" si="23">L44*120%</f>
        <v>90854.399999999994</v>
      </c>
      <c r="I44" s="9">
        <f t="shared" ref="I44:I59" si="24">L44*115%</f>
        <v>87068.799999999988</v>
      </c>
      <c r="J44" s="9">
        <f t="shared" ref="J44:J59" si="25">L44*110%</f>
        <v>83283.200000000012</v>
      </c>
      <c r="K44" s="9">
        <f t="shared" ref="K44:K59" si="26">L44*105%</f>
        <v>79497.600000000006</v>
      </c>
      <c r="L44" s="44">
        <f t="shared" si="21"/>
        <v>75712</v>
      </c>
      <c r="M44" s="45">
        <v>55.2</v>
      </c>
    </row>
    <row r="45" spans="1:13" ht="30.75" customHeight="1" x14ac:dyDescent="0.25">
      <c r="A45" s="407"/>
      <c r="B45" s="98" t="s">
        <v>212</v>
      </c>
      <c r="C45" s="98" t="s">
        <v>29</v>
      </c>
      <c r="D45" s="98" t="s">
        <v>204</v>
      </c>
      <c r="E45" s="99" t="s">
        <v>166</v>
      </c>
      <c r="F45" s="9">
        <v>169000</v>
      </c>
      <c r="G45" s="9">
        <f t="shared" si="22"/>
        <v>94640</v>
      </c>
      <c r="H45" s="9">
        <f t="shared" si="23"/>
        <v>90854.399999999994</v>
      </c>
      <c r="I45" s="9">
        <f t="shared" si="24"/>
        <v>87068.799999999988</v>
      </c>
      <c r="J45" s="9">
        <f t="shared" si="25"/>
        <v>83283.200000000012</v>
      </c>
      <c r="K45" s="9">
        <f t="shared" si="26"/>
        <v>79497.600000000006</v>
      </c>
      <c r="L45" s="44">
        <f t="shared" si="21"/>
        <v>75712</v>
      </c>
      <c r="M45" s="45">
        <v>55.2</v>
      </c>
    </row>
    <row r="46" spans="1:13" ht="30.75" customHeight="1" x14ac:dyDescent="0.25">
      <c r="A46" s="407"/>
      <c r="B46" s="98" t="s">
        <v>217</v>
      </c>
      <c r="C46" s="98" t="s">
        <v>15</v>
      </c>
      <c r="D46" s="98" t="s">
        <v>205</v>
      </c>
      <c r="E46" s="99" t="s">
        <v>31</v>
      </c>
      <c r="F46" s="9">
        <v>219000</v>
      </c>
      <c r="G46" s="9">
        <f t="shared" si="22"/>
        <v>122640</v>
      </c>
      <c r="H46" s="9">
        <f t="shared" si="23"/>
        <v>117734.39999999999</v>
      </c>
      <c r="I46" s="9">
        <f t="shared" si="24"/>
        <v>112828.79999999999</v>
      </c>
      <c r="J46" s="9">
        <f t="shared" si="25"/>
        <v>107923.20000000001</v>
      </c>
      <c r="K46" s="9">
        <f t="shared" si="26"/>
        <v>103017.60000000001</v>
      </c>
      <c r="L46" s="44">
        <f t="shared" si="21"/>
        <v>98112</v>
      </c>
      <c r="M46" s="45">
        <v>55.2</v>
      </c>
    </row>
    <row r="47" spans="1:13" ht="30.75" customHeight="1" x14ac:dyDescent="0.25">
      <c r="A47" s="407"/>
      <c r="B47" s="98" t="s">
        <v>218</v>
      </c>
      <c r="C47" s="98" t="s">
        <v>17</v>
      </c>
      <c r="D47" s="98" t="s">
        <v>60</v>
      </c>
      <c r="E47" s="99" t="s">
        <v>32</v>
      </c>
      <c r="F47" s="9">
        <v>269000</v>
      </c>
      <c r="G47" s="9">
        <f t="shared" si="22"/>
        <v>150640</v>
      </c>
      <c r="H47" s="9">
        <f t="shared" si="23"/>
        <v>144614.39999999999</v>
      </c>
      <c r="I47" s="9">
        <f t="shared" si="24"/>
        <v>138588.79999999999</v>
      </c>
      <c r="J47" s="9">
        <f t="shared" si="25"/>
        <v>132563.20000000001</v>
      </c>
      <c r="K47" s="9">
        <f t="shared" si="26"/>
        <v>126537.60000000001</v>
      </c>
      <c r="L47" s="44">
        <f t="shared" si="21"/>
        <v>120512</v>
      </c>
      <c r="M47" s="45">
        <v>55.2</v>
      </c>
    </row>
    <row r="48" spans="1:13" ht="30.75" customHeight="1" x14ac:dyDescent="0.25">
      <c r="A48" s="407"/>
      <c r="B48" s="98" t="s">
        <v>219</v>
      </c>
      <c r="C48" s="98" t="s">
        <v>33</v>
      </c>
      <c r="D48" s="98" t="s">
        <v>18</v>
      </c>
      <c r="E48" s="99" t="s">
        <v>34</v>
      </c>
      <c r="F48" s="9">
        <v>359000</v>
      </c>
      <c r="G48" s="9">
        <f t="shared" si="22"/>
        <v>201040</v>
      </c>
      <c r="H48" s="9">
        <f t="shared" si="23"/>
        <v>192998.39999999999</v>
      </c>
      <c r="I48" s="9">
        <f t="shared" si="24"/>
        <v>184956.79999999999</v>
      </c>
      <c r="J48" s="9">
        <f t="shared" si="25"/>
        <v>176915.20000000001</v>
      </c>
      <c r="K48" s="9">
        <f t="shared" si="26"/>
        <v>168873.60000000001</v>
      </c>
      <c r="L48" s="44">
        <f t="shared" si="21"/>
        <v>160832</v>
      </c>
      <c r="M48" s="45">
        <v>55.2</v>
      </c>
    </row>
    <row r="49" spans="1:21" ht="36.75" customHeight="1" x14ac:dyDescent="0.25">
      <c r="A49" s="407"/>
      <c r="B49" s="98" t="s">
        <v>220</v>
      </c>
      <c r="C49" s="98" t="s">
        <v>35</v>
      </c>
      <c r="D49" s="98" t="s">
        <v>36</v>
      </c>
      <c r="E49" s="99" t="s">
        <v>37</v>
      </c>
      <c r="F49" s="9">
        <v>425000</v>
      </c>
      <c r="G49" s="9">
        <f t="shared" si="22"/>
        <v>238000</v>
      </c>
      <c r="H49" s="9">
        <f t="shared" si="23"/>
        <v>228480</v>
      </c>
      <c r="I49" s="9">
        <f t="shared" si="24"/>
        <v>218959.99999999997</v>
      </c>
      <c r="J49" s="9">
        <f t="shared" si="25"/>
        <v>209440.00000000003</v>
      </c>
      <c r="K49" s="9">
        <f t="shared" si="26"/>
        <v>199920</v>
      </c>
      <c r="L49" s="44">
        <f t="shared" si="21"/>
        <v>190400</v>
      </c>
      <c r="M49" s="45">
        <v>55.2</v>
      </c>
    </row>
    <row r="50" spans="1:21" ht="36.75" customHeight="1" x14ac:dyDescent="0.25">
      <c r="A50" s="408"/>
      <c r="B50" s="98" t="s">
        <v>213</v>
      </c>
      <c r="C50" s="98" t="s">
        <v>214</v>
      </c>
      <c r="D50" s="98" t="s">
        <v>215</v>
      </c>
      <c r="E50" s="99" t="s">
        <v>216</v>
      </c>
      <c r="F50" s="9">
        <v>545000</v>
      </c>
      <c r="G50" s="9">
        <f t="shared" si="22"/>
        <v>305200</v>
      </c>
      <c r="H50" s="9">
        <f t="shared" si="23"/>
        <v>292992</v>
      </c>
      <c r="I50" s="9">
        <f t="shared" si="24"/>
        <v>280784</v>
      </c>
      <c r="J50" s="9">
        <f t="shared" si="25"/>
        <v>268576</v>
      </c>
      <c r="K50" s="9">
        <f t="shared" si="26"/>
        <v>256368</v>
      </c>
      <c r="L50" s="44">
        <f t="shared" si="21"/>
        <v>244160</v>
      </c>
      <c r="M50" s="45">
        <v>55.2</v>
      </c>
    </row>
    <row r="51" spans="1:21" ht="6.75" customHeight="1" x14ac:dyDescent="0.25">
      <c r="A51" s="32"/>
      <c r="B51" s="34"/>
      <c r="C51" s="34"/>
      <c r="D51" s="34"/>
      <c r="E51" s="100"/>
      <c r="F51" s="81"/>
      <c r="G51" s="81"/>
      <c r="H51" s="81"/>
      <c r="I51" s="82"/>
      <c r="J51" s="83"/>
      <c r="K51" s="83"/>
      <c r="L51" s="83"/>
      <c r="M51" s="83"/>
      <c r="N51" s="9"/>
      <c r="O51" s="9"/>
      <c r="P51" s="9"/>
      <c r="Q51" s="9"/>
      <c r="R51" s="9"/>
      <c r="S51" s="9"/>
      <c r="T51" s="44"/>
      <c r="U51" s="45"/>
    </row>
    <row r="52" spans="1:21" ht="21.75" customHeight="1" x14ac:dyDescent="0.25">
      <c r="A52" s="59" t="s">
        <v>454</v>
      </c>
      <c r="B52" s="34"/>
      <c r="C52" s="34"/>
      <c r="D52" s="34"/>
      <c r="E52" s="100"/>
      <c r="F52" s="81"/>
      <c r="G52" s="81"/>
      <c r="H52" s="81"/>
      <c r="I52" s="82"/>
      <c r="J52" s="83"/>
      <c r="K52" s="83"/>
      <c r="L52" s="83"/>
      <c r="M52" s="83"/>
      <c r="N52" s="9"/>
      <c r="O52" s="9"/>
      <c r="P52" s="9"/>
      <c r="Q52" s="9"/>
      <c r="R52" s="9"/>
      <c r="S52" s="9"/>
      <c r="T52" s="44"/>
      <c r="U52" s="45"/>
    </row>
    <row r="53" spans="1:21" ht="30" customHeight="1" x14ac:dyDescent="0.25">
      <c r="B53" s="86" t="s">
        <v>464</v>
      </c>
      <c r="C53" s="89" t="s">
        <v>465</v>
      </c>
      <c r="D53" s="90" t="s">
        <v>466</v>
      </c>
      <c r="E53" s="8" t="s">
        <v>3</v>
      </c>
      <c r="F53" s="24" t="s">
        <v>301</v>
      </c>
      <c r="G53" s="9" t="s">
        <v>462</v>
      </c>
      <c r="H53" s="9" t="s">
        <v>445</v>
      </c>
      <c r="I53" s="9" t="s">
        <v>450</v>
      </c>
      <c r="J53" s="9" t="s">
        <v>446</v>
      </c>
      <c r="K53" s="9" t="s">
        <v>451</v>
      </c>
      <c r="L53" s="44" t="e">
        <f t="shared" ref="L53:L59" si="27">F53-(F53*M53/100)</f>
        <v>#VALUE!</v>
      </c>
      <c r="M53" s="45">
        <v>55.2</v>
      </c>
    </row>
    <row r="54" spans="1:21" ht="30.75" customHeight="1" x14ac:dyDescent="0.25">
      <c r="A54" s="406"/>
      <c r="B54" s="98" t="s">
        <v>322</v>
      </c>
      <c r="C54" s="21" t="s">
        <v>169</v>
      </c>
      <c r="D54" s="98" t="s">
        <v>453</v>
      </c>
      <c r="E54" s="99" t="s">
        <v>321</v>
      </c>
      <c r="F54" s="9">
        <v>233000</v>
      </c>
      <c r="G54" s="9">
        <f t="shared" ref="G54:G67" si="28">L54*125%</f>
        <v>130480</v>
      </c>
      <c r="H54" s="9">
        <f t="shared" ref="H54:H67" si="29">L54*120%</f>
        <v>125260.79999999999</v>
      </c>
      <c r="I54" s="9">
        <f t="shared" si="24"/>
        <v>120041.59999999999</v>
      </c>
      <c r="J54" s="9">
        <f t="shared" si="25"/>
        <v>114822.40000000001</v>
      </c>
      <c r="K54" s="9">
        <f t="shared" si="26"/>
        <v>109603.20000000001</v>
      </c>
      <c r="L54" s="44">
        <f t="shared" si="27"/>
        <v>104384</v>
      </c>
      <c r="M54" s="45">
        <v>55.2</v>
      </c>
    </row>
    <row r="55" spans="1:21" ht="30.75" customHeight="1" x14ac:dyDescent="0.25">
      <c r="A55" s="407"/>
      <c r="B55" s="98" t="s">
        <v>167</v>
      </c>
      <c r="C55" s="21" t="s">
        <v>168</v>
      </c>
      <c r="D55" s="98" t="s">
        <v>205</v>
      </c>
      <c r="E55" s="99" t="s">
        <v>31</v>
      </c>
      <c r="F55" s="9">
        <v>283000</v>
      </c>
      <c r="G55" s="9">
        <f t="shared" si="28"/>
        <v>158480</v>
      </c>
      <c r="H55" s="9">
        <f t="shared" si="29"/>
        <v>152140.79999999999</v>
      </c>
      <c r="I55" s="9">
        <f t="shared" si="24"/>
        <v>145801.59999999998</v>
      </c>
      <c r="J55" s="9">
        <f t="shared" si="25"/>
        <v>139462.40000000002</v>
      </c>
      <c r="K55" s="9">
        <f t="shared" si="26"/>
        <v>133123.20000000001</v>
      </c>
      <c r="L55" s="44">
        <f t="shared" si="27"/>
        <v>126784</v>
      </c>
      <c r="M55" s="45">
        <v>55.2</v>
      </c>
    </row>
    <row r="56" spans="1:21" ht="30.75" customHeight="1" x14ac:dyDescent="0.25">
      <c r="A56" s="407"/>
      <c r="B56" s="98" t="s">
        <v>310</v>
      </c>
      <c r="C56" s="21" t="s">
        <v>314</v>
      </c>
      <c r="D56" s="98" t="s">
        <v>60</v>
      </c>
      <c r="E56" s="100" t="s">
        <v>32</v>
      </c>
      <c r="F56" s="9">
        <v>352000</v>
      </c>
      <c r="G56" s="9">
        <f t="shared" si="28"/>
        <v>197120</v>
      </c>
      <c r="H56" s="9">
        <f t="shared" si="29"/>
        <v>189235.19999999998</v>
      </c>
      <c r="I56" s="9">
        <f t="shared" si="24"/>
        <v>181350.39999999999</v>
      </c>
      <c r="J56" s="9">
        <f t="shared" si="25"/>
        <v>173465.60000000001</v>
      </c>
      <c r="K56" s="9">
        <f t="shared" si="26"/>
        <v>165580.80000000002</v>
      </c>
      <c r="L56" s="44">
        <f t="shared" si="27"/>
        <v>157696</v>
      </c>
      <c r="M56" s="45">
        <v>55.2</v>
      </c>
    </row>
    <row r="57" spans="1:21" ht="30.75" customHeight="1" x14ac:dyDescent="0.25">
      <c r="A57" s="407"/>
      <c r="B57" s="98" t="s">
        <v>311</v>
      </c>
      <c r="C57" s="21" t="s">
        <v>315</v>
      </c>
      <c r="D57" s="98" t="s">
        <v>318</v>
      </c>
      <c r="E57" s="100" t="s">
        <v>34</v>
      </c>
      <c r="F57" s="9">
        <v>470000</v>
      </c>
      <c r="G57" s="9">
        <f t="shared" si="28"/>
        <v>263200</v>
      </c>
      <c r="H57" s="9">
        <f t="shared" si="29"/>
        <v>252672</v>
      </c>
      <c r="I57" s="9">
        <f t="shared" si="24"/>
        <v>242143.99999999997</v>
      </c>
      <c r="J57" s="9">
        <f t="shared" si="25"/>
        <v>231616.00000000003</v>
      </c>
      <c r="K57" s="9">
        <f t="shared" si="26"/>
        <v>221088</v>
      </c>
      <c r="L57" s="44">
        <f t="shared" si="27"/>
        <v>210560</v>
      </c>
      <c r="M57" s="45">
        <v>55.2</v>
      </c>
    </row>
    <row r="58" spans="1:21" ht="30.75" customHeight="1" x14ac:dyDescent="0.25">
      <c r="A58" s="407"/>
      <c r="B58" s="98" t="s">
        <v>312</v>
      </c>
      <c r="C58" s="21" t="s">
        <v>316</v>
      </c>
      <c r="D58" s="98" t="s">
        <v>319</v>
      </c>
      <c r="E58" s="100" t="s">
        <v>37</v>
      </c>
      <c r="F58" s="9">
        <v>560000</v>
      </c>
      <c r="G58" s="9">
        <f t="shared" si="28"/>
        <v>313600</v>
      </c>
      <c r="H58" s="9">
        <f t="shared" si="29"/>
        <v>301056</v>
      </c>
      <c r="I58" s="9">
        <f t="shared" si="24"/>
        <v>288512</v>
      </c>
      <c r="J58" s="9">
        <f t="shared" si="25"/>
        <v>275968</v>
      </c>
      <c r="K58" s="9">
        <f t="shared" si="26"/>
        <v>263424</v>
      </c>
      <c r="L58" s="44">
        <f t="shared" si="27"/>
        <v>250880</v>
      </c>
      <c r="M58" s="45">
        <v>55.2</v>
      </c>
    </row>
    <row r="59" spans="1:21" ht="30.75" customHeight="1" x14ac:dyDescent="0.25">
      <c r="A59" s="408"/>
      <c r="B59" s="98" t="s">
        <v>313</v>
      </c>
      <c r="C59" s="21" t="s">
        <v>317</v>
      </c>
      <c r="D59" s="98" t="s">
        <v>320</v>
      </c>
      <c r="E59" s="100" t="s">
        <v>216</v>
      </c>
      <c r="F59" s="9">
        <v>780000</v>
      </c>
      <c r="G59" s="9">
        <f t="shared" si="28"/>
        <v>436800</v>
      </c>
      <c r="H59" s="9">
        <f t="shared" si="29"/>
        <v>419328</v>
      </c>
      <c r="I59" s="9">
        <f t="shared" si="24"/>
        <v>401855.99999999994</v>
      </c>
      <c r="J59" s="9">
        <f t="shared" si="25"/>
        <v>384384.00000000006</v>
      </c>
      <c r="K59" s="9">
        <f t="shared" si="26"/>
        <v>366912</v>
      </c>
      <c r="L59" s="44">
        <f t="shared" si="27"/>
        <v>349440</v>
      </c>
      <c r="M59" s="45">
        <v>55.2</v>
      </c>
    </row>
    <row r="60" spans="1:21" ht="52.5" customHeight="1" x14ac:dyDescent="0.25">
      <c r="A60" s="32"/>
      <c r="B60" s="34"/>
      <c r="C60" s="100"/>
      <c r="D60" s="34"/>
      <c r="E60" s="100"/>
      <c r="F60" s="68"/>
      <c r="G60" s="68"/>
      <c r="H60" s="68"/>
      <c r="I60" s="68"/>
      <c r="J60" s="68"/>
      <c r="K60" s="68"/>
      <c r="L60" s="68"/>
      <c r="M60" s="68"/>
      <c r="N60" s="9"/>
      <c r="O60" s="80"/>
      <c r="P60" s="9"/>
      <c r="Q60" s="9"/>
      <c r="R60" s="9"/>
      <c r="S60" s="9"/>
      <c r="T60" s="44"/>
      <c r="U60" s="45"/>
    </row>
    <row r="61" spans="1:21" ht="21.75" customHeight="1" x14ac:dyDescent="0.25">
      <c r="A61" s="59" t="s">
        <v>231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9"/>
      <c r="O61" s="61"/>
      <c r="P61" s="9"/>
      <c r="Q61" s="9"/>
      <c r="R61" s="9"/>
      <c r="S61" s="9"/>
      <c r="T61" s="44"/>
      <c r="U61" s="45"/>
    </row>
    <row r="62" spans="1:21" ht="22.5" customHeight="1" x14ac:dyDescent="0.25">
      <c r="B62" s="86" t="s">
        <v>464</v>
      </c>
      <c r="C62" s="89" t="s">
        <v>465</v>
      </c>
      <c r="D62" s="90" t="s">
        <v>466</v>
      </c>
      <c r="E62" s="8" t="s">
        <v>3</v>
      </c>
      <c r="F62" s="24" t="s">
        <v>301</v>
      </c>
      <c r="G62" s="9" t="s">
        <v>462</v>
      </c>
      <c r="H62" s="9" t="s">
        <v>445</v>
      </c>
      <c r="I62" s="9" t="s">
        <v>450</v>
      </c>
      <c r="J62" s="9" t="s">
        <v>446</v>
      </c>
      <c r="K62" s="9" t="s">
        <v>451</v>
      </c>
      <c r="L62" s="44"/>
      <c r="M62" s="45">
        <v>55.2</v>
      </c>
    </row>
    <row r="63" spans="1:21" ht="59.25" customHeight="1" x14ac:dyDescent="0.25">
      <c r="A63" s="102"/>
      <c r="B63" s="98" t="s">
        <v>221</v>
      </c>
      <c r="C63" s="21" t="s">
        <v>29</v>
      </c>
      <c r="D63" s="98" t="s">
        <v>222</v>
      </c>
      <c r="E63" s="21" t="s">
        <v>30</v>
      </c>
      <c r="F63" s="9">
        <v>169000</v>
      </c>
      <c r="G63" s="9">
        <f t="shared" si="28"/>
        <v>94640</v>
      </c>
      <c r="H63" s="9">
        <f t="shared" si="29"/>
        <v>90854.399999999994</v>
      </c>
      <c r="I63" s="9">
        <f t="shared" ref="I63:I86" si="30">L63*115%</f>
        <v>87068.799999999988</v>
      </c>
      <c r="J63" s="9">
        <f t="shared" ref="J63:J86" si="31">L63*110%</f>
        <v>83283.200000000012</v>
      </c>
      <c r="K63" s="9">
        <f t="shared" ref="K63:K86" si="32">L63*105%</f>
        <v>79497.600000000006</v>
      </c>
      <c r="L63" s="44">
        <f>F63-(F63*M63/100)</f>
        <v>75712</v>
      </c>
      <c r="M63" s="45">
        <v>55.2</v>
      </c>
    </row>
    <row r="64" spans="1:21" ht="59.25" customHeight="1" x14ac:dyDescent="0.25">
      <c r="A64" s="102"/>
      <c r="B64" s="98" t="s">
        <v>223</v>
      </c>
      <c r="C64" s="21" t="s">
        <v>15</v>
      </c>
      <c r="D64" s="98" t="s">
        <v>224</v>
      </c>
      <c r="E64" s="21" t="s">
        <v>31</v>
      </c>
      <c r="F64" s="9">
        <v>219000</v>
      </c>
      <c r="G64" s="9">
        <f t="shared" si="28"/>
        <v>122640</v>
      </c>
      <c r="H64" s="9">
        <f t="shared" si="29"/>
        <v>117734.39999999999</v>
      </c>
      <c r="I64" s="9">
        <f t="shared" si="30"/>
        <v>112828.79999999999</v>
      </c>
      <c r="J64" s="9">
        <f t="shared" si="31"/>
        <v>107923.20000000001</v>
      </c>
      <c r="K64" s="9">
        <f t="shared" si="32"/>
        <v>103017.60000000001</v>
      </c>
      <c r="L64" s="44">
        <f>F64-(F64*M64/100)</f>
        <v>98112</v>
      </c>
      <c r="M64" s="45">
        <v>55.2</v>
      </c>
    </row>
    <row r="65" spans="1:13" ht="59.25" customHeight="1" x14ac:dyDescent="0.25">
      <c r="A65" s="102"/>
      <c r="B65" s="98" t="s">
        <v>225</v>
      </c>
      <c r="C65" s="21" t="s">
        <v>17</v>
      </c>
      <c r="D65" s="98" t="s">
        <v>226</v>
      </c>
      <c r="E65" s="21" t="s">
        <v>32</v>
      </c>
      <c r="F65" s="9">
        <v>269000</v>
      </c>
      <c r="G65" s="9">
        <f t="shared" si="28"/>
        <v>150640</v>
      </c>
      <c r="H65" s="9">
        <f t="shared" si="29"/>
        <v>144614.39999999999</v>
      </c>
      <c r="I65" s="9">
        <f t="shared" si="30"/>
        <v>138588.79999999999</v>
      </c>
      <c r="J65" s="9">
        <f t="shared" si="31"/>
        <v>132563.20000000001</v>
      </c>
      <c r="K65" s="9">
        <f t="shared" si="32"/>
        <v>126537.60000000001</v>
      </c>
      <c r="L65" s="44">
        <f>F65-(F65*M65/100)</f>
        <v>120512</v>
      </c>
      <c r="M65" s="45">
        <v>55.2</v>
      </c>
    </row>
    <row r="66" spans="1:13" ht="58.5" customHeight="1" x14ac:dyDescent="0.25">
      <c r="A66" s="102"/>
      <c r="B66" s="98" t="s">
        <v>227</v>
      </c>
      <c r="C66" s="21" t="s">
        <v>35</v>
      </c>
      <c r="D66" s="98" t="s">
        <v>228</v>
      </c>
      <c r="E66" s="21" t="s">
        <v>37</v>
      </c>
      <c r="F66" s="9">
        <v>425000</v>
      </c>
      <c r="G66" s="9">
        <f t="shared" si="28"/>
        <v>238000</v>
      </c>
      <c r="H66" s="9">
        <f t="shared" si="29"/>
        <v>228480</v>
      </c>
      <c r="I66" s="9">
        <f t="shared" si="30"/>
        <v>218959.99999999997</v>
      </c>
      <c r="J66" s="9">
        <f t="shared" si="31"/>
        <v>209440.00000000003</v>
      </c>
      <c r="K66" s="9">
        <f t="shared" si="32"/>
        <v>199920</v>
      </c>
      <c r="L66" s="44">
        <f>F66-(F66*M66/100)</f>
        <v>190400</v>
      </c>
      <c r="M66" s="45">
        <v>55.2</v>
      </c>
    </row>
    <row r="67" spans="1:13" ht="60" customHeight="1" x14ac:dyDescent="0.25">
      <c r="A67" s="32"/>
      <c r="B67" s="98" t="s">
        <v>229</v>
      </c>
      <c r="C67" s="21" t="s">
        <v>172</v>
      </c>
      <c r="D67" s="98" t="s">
        <v>228</v>
      </c>
      <c r="E67" s="21" t="s">
        <v>230</v>
      </c>
      <c r="F67" s="9">
        <v>545000</v>
      </c>
      <c r="G67" s="9">
        <f t="shared" si="28"/>
        <v>305200</v>
      </c>
      <c r="H67" s="9">
        <f t="shared" si="29"/>
        <v>292992</v>
      </c>
      <c r="I67" s="9">
        <f t="shared" si="30"/>
        <v>280784</v>
      </c>
      <c r="J67" s="9">
        <f t="shared" si="31"/>
        <v>268576</v>
      </c>
      <c r="K67" s="9">
        <f t="shared" si="32"/>
        <v>256368</v>
      </c>
      <c r="L67" s="44">
        <f>F67-(F67*M67/100)</f>
        <v>244160</v>
      </c>
      <c r="M67" s="45">
        <v>55.2</v>
      </c>
    </row>
    <row r="68" spans="1:13" ht="18" customHeight="1" x14ac:dyDescent="0.25">
      <c r="A68" s="32"/>
      <c r="B68" s="34"/>
      <c r="C68" s="100"/>
      <c r="D68" s="34"/>
      <c r="E68" s="100"/>
      <c r="F68" s="9"/>
      <c r="G68" s="9"/>
      <c r="H68" s="9"/>
      <c r="I68" s="9"/>
      <c r="J68" s="9"/>
      <c r="K68" s="9"/>
      <c r="L68" s="44"/>
      <c r="M68" s="45"/>
    </row>
    <row r="69" spans="1:13" ht="16.5" customHeight="1" x14ac:dyDescent="0.25">
      <c r="A69" s="414" t="s">
        <v>455</v>
      </c>
      <c r="B69" s="415"/>
      <c r="C69" s="415"/>
      <c r="D69" s="415"/>
      <c r="E69" s="415"/>
      <c r="F69" s="24" t="s">
        <v>301</v>
      </c>
      <c r="G69" s="9" t="s">
        <v>462</v>
      </c>
      <c r="H69" s="9" t="s">
        <v>445</v>
      </c>
      <c r="I69" s="9" t="s">
        <v>450</v>
      </c>
      <c r="J69" s="9" t="s">
        <v>446</v>
      </c>
      <c r="K69" s="9" t="s">
        <v>451</v>
      </c>
      <c r="L69" s="44"/>
      <c r="M69" s="45"/>
    </row>
    <row r="70" spans="1:13" ht="36.75" customHeight="1" x14ac:dyDescent="0.25">
      <c r="A70" s="406"/>
      <c r="B70" s="98" t="s">
        <v>38</v>
      </c>
      <c r="C70" s="98" t="s">
        <v>29</v>
      </c>
      <c r="D70" s="98" t="s">
        <v>204</v>
      </c>
      <c r="E70" s="99" t="s">
        <v>30</v>
      </c>
      <c r="F70" s="9">
        <v>177000</v>
      </c>
      <c r="G70" s="9">
        <f t="shared" ref="G70:G75" si="33">L70*125%</f>
        <v>99120</v>
      </c>
      <c r="H70" s="9">
        <f t="shared" ref="H70:H75" si="34">L70*120%</f>
        <v>95155.199999999997</v>
      </c>
      <c r="I70" s="9">
        <f t="shared" si="30"/>
        <v>91190.399999999994</v>
      </c>
      <c r="J70" s="9">
        <f t="shared" si="31"/>
        <v>87225.600000000006</v>
      </c>
      <c r="K70" s="9">
        <f t="shared" si="32"/>
        <v>83260.800000000003</v>
      </c>
      <c r="L70" s="44">
        <f t="shared" ref="L70:L75" si="35">F70-(F70*M70/100)</f>
        <v>79296</v>
      </c>
      <c r="M70" s="45">
        <v>55.2</v>
      </c>
    </row>
    <row r="71" spans="1:13" ht="36.75" customHeight="1" x14ac:dyDescent="0.25">
      <c r="A71" s="407"/>
      <c r="B71" s="98" t="s">
        <v>39</v>
      </c>
      <c r="C71" s="98" t="s">
        <v>15</v>
      </c>
      <c r="D71" s="98" t="s">
        <v>205</v>
      </c>
      <c r="E71" s="99" t="s">
        <v>31</v>
      </c>
      <c r="F71" s="9">
        <v>229000</v>
      </c>
      <c r="G71" s="9">
        <f t="shared" si="33"/>
        <v>128240</v>
      </c>
      <c r="H71" s="9">
        <f t="shared" si="34"/>
        <v>123110.39999999999</v>
      </c>
      <c r="I71" s="9">
        <f t="shared" si="30"/>
        <v>117980.79999999999</v>
      </c>
      <c r="J71" s="9">
        <f t="shared" si="31"/>
        <v>112851.20000000001</v>
      </c>
      <c r="K71" s="9">
        <f t="shared" si="32"/>
        <v>107721.60000000001</v>
      </c>
      <c r="L71" s="44">
        <f t="shared" si="35"/>
        <v>102592</v>
      </c>
      <c r="M71" s="45">
        <v>55.2</v>
      </c>
    </row>
    <row r="72" spans="1:13" ht="36.75" customHeight="1" x14ac:dyDescent="0.25">
      <c r="A72" s="407"/>
      <c r="B72" s="98" t="s">
        <v>40</v>
      </c>
      <c r="C72" s="98" t="s">
        <v>17</v>
      </c>
      <c r="D72" s="98" t="s">
        <v>60</v>
      </c>
      <c r="E72" s="99" t="s">
        <v>32</v>
      </c>
      <c r="F72" s="9">
        <v>282000</v>
      </c>
      <c r="G72" s="9">
        <f t="shared" si="33"/>
        <v>157920</v>
      </c>
      <c r="H72" s="9">
        <f t="shared" si="34"/>
        <v>151603.19999999998</v>
      </c>
      <c r="I72" s="9">
        <f t="shared" si="30"/>
        <v>145286.39999999999</v>
      </c>
      <c r="J72" s="9">
        <f t="shared" si="31"/>
        <v>138969.60000000001</v>
      </c>
      <c r="K72" s="9">
        <f t="shared" si="32"/>
        <v>132652.80000000002</v>
      </c>
      <c r="L72" s="44">
        <f t="shared" si="35"/>
        <v>126336</v>
      </c>
      <c r="M72" s="45">
        <v>55.2</v>
      </c>
    </row>
    <row r="73" spans="1:13" ht="36.75" customHeight="1" x14ac:dyDescent="0.25">
      <c r="A73" s="407"/>
      <c r="B73" s="98" t="s">
        <v>41</v>
      </c>
      <c r="C73" s="98" t="s">
        <v>33</v>
      </c>
      <c r="D73" s="98" t="s">
        <v>18</v>
      </c>
      <c r="E73" s="99" t="s">
        <v>34</v>
      </c>
      <c r="F73" s="9">
        <v>375000</v>
      </c>
      <c r="G73" s="9">
        <f t="shared" si="33"/>
        <v>210000</v>
      </c>
      <c r="H73" s="9">
        <f t="shared" si="34"/>
        <v>201600</v>
      </c>
      <c r="I73" s="9">
        <f t="shared" si="30"/>
        <v>193199.99999999997</v>
      </c>
      <c r="J73" s="9">
        <f t="shared" si="31"/>
        <v>184800.00000000003</v>
      </c>
      <c r="K73" s="9">
        <f t="shared" si="32"/>
        <v>176400</v>
      </c>
      <c r="L73" s="44">
        <f t="shared" si="35"/>
        <v>168000</v>
      </c>
      <c r="M73" s="45">
        <v>55.2</v>
      </c>
    </row>
    <row r="74" spans="1:13" ht="36.75" customHeight="1" x14ac:dyDescent="0.25">
      <c r="A74" s="407"/>
      <c r="B74" s="98" t="s">
        <v>42</v>
      </c>
      <c r="C74" s="98" t="s">
        <v>35</v>
      </c>
      <c r="D74" s="98" t="s">
        <v>36</v>
      </c>
      <c r="E74" s="99" t="s">
        <v>37</v>
      </c>
      <c r="F74" s="9">
        <v>445000</v>
      </c>
      <c r="G74" s="9">
        <f t="shared" si="33"/>
        <v>249200</v>
      </c>
      <c r="H74" s="9">
        <f t="shared" si="34"/>
        <v>239232</v>
      </c>
      <c r="I74" s="9">
        <f t="shared" si="30"/>
        <v>229263.99999999997</v>
      </c>
      <c r="J74" s="9">
        <f t="shared" si="31"/>
        <v>219296.00000000003</v>
      </c>
      <c r="K74" s="9">
        <f t="shared" si="32"/>
        <v>209328</v>
      </c>
      <c r="L74" s="44">
        <f t="shared" si="35"/>
        <v>199360</v>
      </c>
      <c r="M74" s="45">
        <v>55.2</v>
      </c>
    </row>
    <row r="75" spans="1:13" ht="36.75" customHeight="1" x14ac:dyDescent="0.25">
      <c r="A75" s="408"/>
      <c r="B75" s="98" t="s">
        <v>323</v>
      </c>
      <c r="C75" s="34" t="s">
        <v>172</v>
      </c>
      <c r="D75" s="34" t="s">
        <v>21</v>
      </c>
      <c r="E75" s="21" t="s">
        <v>230</v>
      </c>
      <c r="F75" s="9">
        <v>580000</v>
      </c>
      <c r="G75" s="9">
        <f t="shared" si="33"/>
        <v>324800</v>
      </c>
      <c r="H75" s="9">
        <f t="shared" si="34"/>
        <v>311808</v>
      </c>
      <c r="I75" s="9">
        <f t="shared" si="30"/>
        <v>298816</v>
      </c>
      <c r="J75" s="9">
        <f t="shared" si="31"/>
        <v>285824</v>
      </c>
      <c r="K75" s="9">
        <f t="shared" si="32"/>
        <v>272832</v>
      </c>
      <c r="L75" s="44">
        <f t="shared" si="35"/>
        <v>259840</v>
      </c>
      <c r="M75" s="45">
        <v>55.2</v>
      </c>
    </row>
    <row r="76" spans="1:13" ht="18.75" x14ac:dyDescent="0.25">
      <c r="A76" s="59" t="s">
        <v>456</v>
      </c>
      <c r="B76" s="60"/>
      <c r="C76" s="60"/>
      <c r="D76" s="60"/>
      <c r="E76" s="60"/>
      <c r="F76" s="24" t="s">
        <v>301</v>
      </c>
      <c r="G76" s="9" t="s">
        <v>462</v>
      </c>
      <c r="H76" s="9" t="s">
        <v>445</v>
      </c>
      <c r="I76" s="9" t="s">
        <v>450</v>
      </c>
      <c r="J76" s="9" t="s">
        <v>446</v>
      </c>
      <c r="K76" s="9" t="s">
        <v>451</v>
      </c>
      <c r="L76" s="44"/>
      <c r="M76" s="31"/>
    </row>
    <row r="77" spans="1:13" ht="26.25" customHeight="1" x14ac:dyDescent="0.25">
      <c r="A77" s="406"/>
      <c r="B77" s="6" t="s">
        <v>43</v>
      </c>
      <c r="C77" s="95" t="s">
        <v>44</v>
      </c>
      <c r="D77" s="95" t="s">
        <v>204</v>
      </c>
      <c r="E77" s="7" t="s">
        <v>45</v>
      </c>
      <c r="F77" s="9">
        <v>279000</v>
      </c>
      <c r="G77" s="9">
        <f t="shared" ref="G77:G80" si="36">L77*125%</f>
        <v>156240</v>
      </c>
      <c r="H77" s="9">
        <f t="shared" ref="H77:H80" si="37">L77*120%</f>
        <v>149990.39999999999</v>
      </c>
      <c r="I77" s="9">
        <f t="shared" si="30"/>
        <v>143740.79999999999</v>
      </c>
      <c r="J77" s="9">
        <f t="shared" si="31"/>
        <v>137491.20000000001</v>
      </c>
      <c r="K77" s="9">
        <f t="shared" si="32"/>
        <v>131241.60000000001</v>
      </c>
      <c r="L77" s="44">
        <f>F77-(F77*M77/100)</f>
        <v>124992</v>
      </c>
      <c r="M77" s="45">
        <v>55.2</v>
      </c>
    </row>
    <row r="78" spans="1:13" ht="26.25" customHeight="1" x14ac:dyDescent="0.25">
      <c r="A78" s="407"/>
      <c r="B78" s="95" t="s">
        <v>46</v>
      </c>
      <c r="C78" s="95" t="s">
        <v>47</v>
      </c>
      <c r="D78" s="95" t="s">
        <v>60</v>
      </c>
      <c r="E78" s="96" t="s">
        <v>48</v>
      </c>
      <c r="F78" s="9">
        <v>389000</v>
      </c>
      <c r="G78" s="9">
        <f t="shared" si="36"/>
        <v>217840</v>
      </c>
      <c r="H78" s="9">
        <f t="shared" si="37"/>
        <v>209126.39999999999</v>
      </c>
      <c r="I78" s="9">
        <f t="shared" si="30"/>
        <v>200412.79999999999</v>
      </c>
      <c r="J78" s="9">
        <f t="shared" si="31"/>
        <v>191699.20000000001</v>
      </c>
      <c r="K78" s="9">
        <f t="shared" si="32"/>
        <v>182985.60000000001</v>
      </c>
      <c r="L78" s="44">
        <f>F78-(F78*M78/100)</f>
        <v>174272</v>
      </c>
      <c r="M78" s="45">
        <v>55.2</v>
      </c>
    </row>
    <row r="79" spans="1:13" ht="26.25" customHeight="1" x14ac:dyDescent="0.25">
      <c r="A79" s="407"/>
      <c r="B79" s="95" t="s">
        <v>49</v>
      </c>
      <c r="C79" s="95" t="s">
        <v>35</v>
      </c>
      <c r="D79" s="95" t="s">
        <v>36</v>
      </c>
      <c r="E79" s="96" t="s">
        <v>170</v>
      </c>
      <c r="F79" s="9">
        <v>529000</v>
      </c>
      <c r="G79" s="9">
        <f t="shared" si="36"/>
        <v>296240</v>
      </c>
      <c r="H79" s="9">
        <f t="shared" si="37"/>
        <v>284390.39999999997</v>
      </c>
      <c r="I79" s="9">
        <f t="shared" si="30"/>
        <v>272540.79999999999</v>
      </c>
      <c r="J79" s="9">
        <f t="shared" si="31"/>
        <v>260691.20000000001</v>
      </c>
      <c r="K79" s="9">
        <f t="shared" si="32"/>
        <v>248841.60000000001</v>
      </c>
      <c r="L79" s="44">
        <f>F79-(F79*M79/100)</f>
        <v>236992</v>
      </c>
      <c r="M79" s="45">
        <v>55.2</v>
      </c>
    </row>
    <row r="80" spans="1:13" ht="26.25" customHeight="1" x14ac:dyDescent="0.25">
      <c r="A80" s="408"/>
      <c r="B80" s="95" t="s">
        <v>171</v>
      </c>
      <c r="C80" s="22" t="s">
        <v>172</v>
      </c>
      <c r="D80" s="22" t="s">
        <v>21</v>
      </c>
      <c r="E80" s="96" t="s">
        <v>173</v>
      </c>
      <c r="F80" s="9">
        <v>649000</v>
      </c>
      <c r="G80" s="9">
        <f t="shared" si="36"/>
        <v>363440</v>
      </c>
      <c r="H80" s="9">
        <f t="shared" si="37"/>
        <v>348902.39999999997</v>
      </c>
      <c r="I80" s="9">
        <f t="shared" si="30"/>
        <v>334364.79999999999</v>
      </c>
      <c r="J80" s="9">
        <f t="shared" si="31"/>
        <v>319827.20000000001</v>
      </c>
      <c r="K80" s="9">
        <f t="shared" si="32"/>
        <v>305289.60000000003</v>
      </c>
      <c r="L80" s="44">
        <f>F80-(F80*M80/100)</f>
        <v>290752</v>
      </c>
      <c r="M80" s="45">
        <v>55.2</v>
      </c>
    </row>
    <row r="81" spans="1:21" ht="26.25" customHeight="1" x14ac:dyDescent="0.25">
      <c r="A81" s="32"/>
      <c r="B81" s="22"/>
      <c r="C81" s="22"/>
      <c r="D81" s="22"/>
      <c r="E81" s="34"/>
      <c r="F81" s="81"/>
      <c r="G81" s="82"/>
      <c r="H81" s="83"/>
      <c r="I81" s="83"/>
      <c r="J81" s="83"/>
      <c r="K81" s="83"/>
      <c r="L81" s="83"/>
      <c r="M81" s="83"/>
      <c r="N81" s="9"/>
      <c r="O81" s="9"/>
      <c r="P81" s="9"/>
      <c r="Q81" s="9"/>
      <c r="R81" s="9"/>
      <c r="S81" s="9"/>
      <c r="T81" s="44"/>
      <c r="U81" s="45"/>
    </row>
    <row r="82" spans="1:21" ht="18.75" x14ac:dyDescent="0.25">
      <c r="A82" s="414" t="s">
        <v>54</v>
      </c>
      <c r="B82" s="415"/>
      <c r="C82" s="415"/>
      <c r="D82" s="415"/>
      <c r="E82" s="415"/>
      <c r="F82" s="415"/>
      <c r="G82" s="416"/>
      <c r="H82" s="27"/>
      <c r="I82" s="27"/>
      <c r="J82" s="27"/>
      <c r="K82" s="27"/>
      <c r="L82" s="27"/>
      <c r="M82" s="27"/>
      <c r="N82" s="24" t="s">
        <v>301</v>
      </c>
      <c r="O82" s="9" t="s">
        <v>462</v>
      </c>
      <c r="P82" s="9" t="s">
        <v>445</v>
      </c>
      <c r="Q82" s="9" t="s">
        <v>450</v>
      </c>
      <c r="R82" s="9" t="s">
        <v>446</v>
      </c>
      <c r="S82" s="9" t="s">
        <v>451</v>
      </c>
      <c r="T82" s="44"/>
      <c r="U82" s="45">
        <v>55.2</v>
      </c>
    </row>
    <row r="83" spans="1:21" ht="28.5" customHeight="1" x14ac:dyDescent="0.25">
      <c r="A83" s="412"/>
      <c r="B83" s="95" t="s">
        <v>50</v>
      </c>
      <c r="C83" s="95" t="s">
        <v>29</v>
      </c>
      <c r="D83" s="95" t="s">
        <v>204</v>
      </c>
      <c r="E83" s="7" t="s">
        <v>45</v>
      </c>
      <c r="F83" s="9">
        <v>292000</v>
      </c>
      <c r="G83" s="9">
        <f t="shared" ref="G83:G92" si="38">L83*125%</f>
        <v>163520</v>
      </c>
      <c r="H83" s="9">
        <f t="shared" ref="H83:H92" si="39">L83*120%</f>
        <v>156979.19999999998</v>
      </c>
      <c r="I83" s="9">
        <f t="shared" si="30"/>
        <v>150438.39999999999</v>
      </c>
      <c r="J83" s="9">
        <f t="shared" si="31"/>
        <v>143897.60000000001</v>
      </c>
      <c r="K83" s="9">
        <f t="shared" si="32"/>
        <v>137356.80000000002</v>
      </c>
      <c r="L83" s="44">
        <f>F83-(F83*M83/100)</f>
        <v>130816</v>
      </c>
      <c r="M83" s="45">
        <v>55.2</v>
      </c>
    </row>
    <row r="84" spans="1:21" ht="28.5" customHeight="1" x14ac:dyDescent="0.25">
      <c r="A84" s="413"/>
      <c r="B84" s="95" t="s">
        <v>52</v>
      </c>
      <c r="C84" s="95" t="s">
        <v>47</v>
      </c>
      <c r="D84" s="95" t="s">
        <v>60</v>
      </c>
      <c r="E84" s="96" t="s">
        <v>48</v>
      </c>
      <c r="F84" s="9">
        <v>408000</v>
      </c>
      <c r="G84" s="9">
        <f t="shared" si="38"/>
        <v>228480</v>
      </c>
      <c r="H84" s="9">
        <f t="shared" si="39"/>
        <v>219340.79999999999</v>
      </c>
      <c r="I84" s="9">
        <f t="shared" si="30"/>
        <v>210201.59999999998</v>
      </c>
      <c r="J84" s="9">
        <f t="shared" si="31"/>
        <v>201062.40000000002</v>
      </c>
      <c r="K84" s="9">
        <f t="shared" si="32"/>
        <v>191923.20000000001</v>
      </c>
      <c r="L84" s="44">
        <f>F84-(F84*M84/100)</f>
        <v>182784</v>
      </c>
      <c r="M84" s="45">
        <v>55.2</v>
      </c>
    </row>
    <row r="85" spans="1:21" ht="28.5" customHeight="1" x14ac:dyDescent="0.25">
      <c r="A85" s="413"/>
      <c r="B85" s="95" t="s">
        <v>53</v>
      </c>
      <c r="C85" s="95" t="s">
        <v>51</v>
      </c>
      <c r="D85" s="95" t="s">
        <v>36</v>
      </c>
      <c r="E85" s="96" t="s">
        <v>170</v>
      </c>
      <c r="F85" s="9">
        <v>555000</v>
      </c>
      <c r="G85" s="9">
        <f t="shared" si="38"/>
        <v>310800</v>
      </c>
      <c r="H85" s="9">
        <f t="shared" si="39"/>
        <v>298368</v>
      </c>
      <c r="I85" s="9">
        <f t="shared" si="30"/>
        <v>285936</v>
      </c>
      <c r="J85" s="9">
        <f t="shared" si="31"/>
        <v>273504</v>
      </c>
      <c r="K85" s="9">
        <f t="shared" si="32"/>
        <v>261072</v>
      </c>
      <c r="L85" s="44">
        <f>F85-(F85*M85/100)</f>
        <v>248640</v>
      </c>
      <c r="M85" s="45">
        <v>55.2</v>
      </c>
    </row>
    <row r="86" spans="1:21" ht="28.5" customHeight="1" x14ac:dyDescent="0.25">
      <c r="A86" s="417"/>
      <c r="B86" s="95" t="s">
        <v>174</v>
      </c>
      <c r="C86" s="95" t="s">
        <v>172</v>
      </c>
      <c r="D86" s="95" t="s">
        <v>21</v>
      </c>
      <c r="E86" s="98" t="s">
        <v>173</v>
      </c>
      <c r="F86" s="9">
        <v>688000</v>
      </c>
      <c r="G86" s="9">
        <f t="shared" si="38"/>
        <v>385280</v>
      </c>
      <c r="H86" s="9">
        <f t="shared" si="39"/>
        <v>369868.79999999999</v>
      </c>
      <c r="I86" s="9">
        <f t="shared" si="30"/>
        <v>354457.59999999998</v>
      </c>
      <c r="J86" s="9">
        <f t="shared" si="31"/>
        <v>339046.40000000002</v>
      </c>
      <c r="K86" s="9">
        <f t="shared" si="32"/>
        <v>323635.20000000001</v>
      </c>
      <c r="L86" s="44">
        <f>F86-(F86*M86/100)</f>
        <v>308224</v>
      </c>
      <c r="M86" s="45">
        <v>55.2</v>
      </c>
    </row>
    <row r="87" spans="1:21" ht="10.5" customHeight="1" x14ac:dyDescent="0.25">
      <c r="A87" s="97"/>
      <c r="B87" s="22"/>
      <c r="C87" s="22"/>
      <c r="D87" s="22"/>
      <c r="E87" s="34"/>
      <c r="F87" s="81"/>
      <c r="G87" s="82"/>
      <c r="H87" s="83"/>
      <c r="I87" s="83"/>
      <c r="J87" s="83"/>
      <c r="K87" s="83"/>
      <c r="L87" s="83"/>
      <c r="M87" s="83"/>
      <c r="N87" s="9"/>
      <c r="O87" s="9"/>
      <c r="P87" s="9"/>
      <c r="Q87" s="9"/>
      <c r="R87" s="9"/>
      <c r="S87" s="9"/>
      <c r="T87" s="44"/>
      <c r="U87" s="45"/>
    </row>
    <row r="88" spans="1:21" ht="19.5" customHeight="1" x14ac:dyDescent="0.25">
      <c r="A88" s="418" t="s">
        <v>55</v>
      </c>
      <c r="B88" s="419"/>
      <c r="C88" s="419"/>
      <c r="D88" s="419"/>
      <c r="E88" s="419"/>
      <c r="F88" s="419"/>
      <c r="G88" s="420"/>
      <c r="H88" s="27"/>
      <c r="I88" s="27"/>
      <c r="J88" s="27"/>
      <c r="K88" s="27"/>
      <c r="L88" s="27"/>
      <c r="M88" s="27"/>
      <c r="N88" s="24" t="s">
        <v>301</v>
      </c>
      <c r="O88" s="9" t="s">
        <v>462</v>
      </c>
      <c r="P88" s="9" t="s">
        <v>445</v>
      </c>
      <c r="Q88" s="9" t="s">
        <v>450</v>
      </c>
      <c r="R88" s="9" t="s">
        <v>446</v>
      </c>
      <c r="S88" s="9" t="s">
        <v>451</v>
      </c>
      <c r="T88" s="44"/>
      <c r="U88" s="31"/>
    </row>
    <row r="89" spans="1:21" ht="24" customHeight="1" x14ac:dyDescent="0.25">
      <c r="A89" s="412"/>
      <c r="B89" s="98" t="s">
        <v>56</v>
      </c>
      <c r="C89" s="95" t="s">
        <v>20</v>
      </c>
      <c r="D89" s="95" t="s">
        <v>21</v>
      </c>
      <c r="E89" s="96" t="s">
        <v>142</v>
      </c>
      <c r="F89" s="9">
        <v>511000</v>
      </c>
      <c r="G89" s="9">
        <f t="shared" si="38"/>
        <v>341731.25</v>
      </c>
      <c r="H89" s="9">
        <f t="shared" si="39"/>
        <v>328062</v>
      </c>
      <c r="I89" s="9">
        <f t="shared" ref="I89:I92" si="40">L89*115%</f>
        <v>314392.75</v>
      </c>
      <c r="J89" s="9">
        <f t="shared" ref="J89:J92" si="41">L89*110%</f>
        <v>300723.5</v>
      </c>
      <c r="K89" s="9">
        <f t="shared" ref="K89:K92" si="42">L89*105%</f>
        <v>287054.25</v>
      </c>
      <c r="L89" s="44">
        <f t="shared" ref="L89:L92" si="43">F89-(F89*M89/100)</f>
        <v>273385</v>
      </c>
      <c r="M89" s="31">
        <v>46.5</v>
      </c>
    </row>
    <row r="90" spans="1:21" ht="24" customHeight="1" x14ac:dyDescent="0.25">
      <c r="A90" s="413"/>
      <c r="B90" s="95" t="s">
        <v>138</v>
      </c>
      <c r="C90" s="95" t="s">
        <v>137</v>
      </c>
      <c r="D90" s="95" t="s">
        <v>130</v>
      </c>
      <c r="E90" s="96" t="s">
        <v>131</v>
      </c>
      <c r="F90" s="9">
        <v>695000</v>
      </c>
      <c r="G90" s="9">
        <f t="shared" si="38"/>
        <v>464781.25</v>
      </c>
      <c r="H90" s="9">
        <f t="shared" si="39"/>
        <v>446190</v>
      </c>
      <c r="I90" s="9">
        <f t="shared" si="40"/>
        <v>427598.74999999994</v>
      </c>
      <c r="J90" s="9">
        <f t="shared" si="41"/>
        <v>409007.50000000006</v>
      </c>
      <c r="K90" s="9">
        <f t="shared" si="42"/>
        <v>390416.25</v>
      </c>
      <c r="L90" s="44">
        <f t="shared" si="43"/>
        <v>371825</v>
      </c>
      <c r="M90" s="31">
        <v>46.5</v>
      </c>
    </row>
    <row r="91" spans="1:21" ht="24" customHeight="1" x14ac:dyDescent="0.25">
      <c r="A91" s="413"/>
      <c r="B91" s="95" t="s">
        <v>139</v>
      </c>
      <c r="C91" s="95" t="s">
        <v>26</v>
      </c>
      <c r="D91" s="95" t="s">
        <v>27</v>
      </c>
      <c r="E91" s="96" t="s">
        <v>141</v>
      </c>
      <c r="F91" s="9">
        <v>899000</v>
      </c>
      <c r="G91" s="9">
        <f t="shared" si="38"/>
        <v>601206.25</v>
      </c>
      <c r="H91" s="9">
        <f t="shared" si="39"/>
        <v>577158</v>
      </c>
      <c r="I91" s="9">
        <f t="shared" si="40"/>
        <v>553109.75</v>
      </c>
      <c r="J91" s="9">
        <f t="shared" si="41"/>
        <v>529061.5</v>
      </c>
      <c r="K91" s="9">
        <f t="shared" si="42"/>
        <v>505013.25</v>
      </c>
      <c r="L91" s="44">
        <f t="shared" si="43"/>
        <v>480965</v>
      </c>
      <c r="M91" s="31">
        <v>46.5</v>
      </c>
    </row>
    <row r="92" spans="1:21" ht="24" customHeight="1" x14ac:dyDescent="0.25">
      <c r="A92" s="413"/>
      <c r="B92" s="95" t="s">
        <v>140</v>
      </c>
      <c r="C92" s="95" t="s">
        <v>26</v>
      </c>
      <c r="D92" s="95" t="s">
        <v>27</v>
      </c>
      <c r="E92" s="96" t="s">
        <v>143</v>
      </c>
      <c r="F92" s="9">
        <v>999000</v>
      </c>
      <c r="G92" s="9">
        <f t="shared" si="38"/>
        <v>668081.25</v>
      </c>
      <c r="H92" s="9">
        <f t="shared" si="39"/>
        <v>641358</v>
      </c>
      <c r="I92" s="9">
        <f t="shared" si="40"/>
        <v>614634.75</v>
      </c>
      <c r="J92" s="9">
        <f t="shared" si="41"/>
        <v>587911.5</v>
      </c>
      <c r="K92" s="9">
        <f t="shared" si="42"/>
        <v>561188.25</v>
      </c>
      <c r="L92" s="44">
        <f t="shared" si="43"/>
        <v>534465</v>
      </c>
      <c r="M92" s="31">
        <v>46.5</v>
      </c>
    </row>
  </sheetData>
  <mergeCells count="18">
    <mergeCell ref="A89:A92"/>
    <mergeCell ref="C39:E39"/>
    <mergeCell ref="C40:E40"/>
    <mergeCell ref="A44:A48"/>
    <mergeCell ref="A49:A50"/>
    <mergeCell ref="A54:A59"/>
    <mergeCell ref="A69:E69"/>
    <mergeCell ref="A70:A75"/>
    <mergeCell ref="A77:A80"/>
    <mergeCell ref="A82:G82"/>
    <mergeCell ref="A83:A86"/>
    <mergeCell ref="A88:G88"/>
    <mergeCell ref="C38:E38"/>
    <mergeCell ref="A7:E7"/>
    <mergeCell ref="A32:A34"/>
    <mergeCell ref="C35:E35"/>
    <mergeCell ref="C36:E36"/>
    <mergeCell ref="C37:E37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4" shapeId="2049" r:id="rId3">
          <objectPr defaultSize="0" autoPict="0" r:id="rId4">
            <anchor moveWithCells="1">
              <from>
                <xdr:col>0</xdr:col>
                <xdr:colOff>209550</xdr:colOff>
                <xdr:row>0</xdr:row>
                <xdr:rowOff>123825</xdr:rowOff>
              </from>
              <to>
                <xdr:col>1</xdr:col>
                <xdr:colOff>152400</xdr:colOff>
                <xdr:row>4</xdr:row>
                <xdr:rowOff>0</xdr:rowOff>
              </to>
            </anchor>
          </objectPr>
        </oleObject>
      </mc:Choice>
      <mc:Fallback>
        <oleObject progId="CorelDRAW.Graphic.14" shapeId="2049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admin</cp:lastModifiedBy>
  <cp:lastPrinted>2020-05-04T14:45:45Z</cp:lastPrinted>
  <dcterms:created xsi:type="dcterms:W3CDTF">2012-02-09T02:38:56Z</dcterms:created>
  <dcterms:modified xsi:type="dcterms:W3CDTF">2021-06-17T03:08:56Z</dcterms:modified>
</cp:coreProperties>
</file>